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Su mėnesiais/Formatuoti LKC svetainei/Su Suvestine/"/>
    </mc:Choice>
  </mc:AlternateContent>
  <xr:revisionPtr revIDLastSave="370" documentId="8_{7BA91513-0510-413E-ACD6-DE8F3BEB65A9}" xr6:coauthVersionLast="47" xr6:coauthVersionMax="47" xr10:uidLastSave="{CCEDC273-1B3C-4C37-A874-D84DFB9653F7}"/>
  <bookViews>
    <workbookView xWindow="-108" yWindow="-108" windowWidth="23256" windowHeight="13896" tabRatio="729" xr2:uid="{00000000-000D-0000-FFFF-FFFF00000000}"/>
  </bookViews>
  <sheets>
    <sheet name="Suvestinė" sheetId="14" r:id="rId1"/>
    <sheet name="Platintojų pasiskirstymas" sheetId="15" r:id="rId2"/>
    <sheet name="2018" sheetId="1" r:id="rId3"/>
    <sheet name="Sausis" sheetId="2" r:id="rId4"/>
    <sheet name="Vasaris" sheetId="3" r:id="rId5"/>
    <sheet name="Kovas" sheetId="4" r:id="rId6"/>
    <sheet name="Balandis" sheetId="5" r:id="rId7"/>
    <sheet name="Gegužė" sheetId="6" r:id="rId8"/>
    <sheet name="Birželis" sheetId="7" r:id="rId9"/>
    <sheet name="Liepa" sheetId="8" r:id="rId10"/>
    <sheet name="Rugpjūtis" sheetId="9" r:id="rId11"/>
    <sheet name="Rugsėjis" sheetId="10" r:id="rId12"/>
    <sheet name="Spalis" sheetId="11" r:id="rId13"/>
    <sheet name="Lapkritis" sheetId="12" r:id="rId14"/>
    <sheet name="Gruodis" sheetId="13" r:id="rId15"/>
  </sheets>
  <externalReferences>
    <externalReference r:id="rId1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5" i="15" l="1"/>
  <c r="B393" i="15"/>
  <c r="B389" i="15"/>
  <c r="B386" i="15"/>
  <c r="B380" i="15"/>
  <c r="B378" i="15"/>
  <c r="B376" i="15"/>
  <c r="B373" i="15"/>
  <c r="B371" i="15"/>
  <c r="B369" i="15"/>
  <c r="B367" i="15"/>
  <c r="B365" i="15"/>
  <c r="B353" i="15"/>
  <c r="B349" i="15"/>
  <c r="B335" i="15"/>
  <c r="B329" i="15"/>
  <c r="B326" i="15"/>
  <c r="B324" i="15"/>
  <c r="B322" i="15"/>
  <c r="B297" i="15"/>
  <c r="B269" i="15"/>
  <c r="B260" i="15"/>
  <c r="B258" i="15"/>
  <c r="B256" i="15"/>
  <c r="B254" i="15"/>
  <c r="B248" i="15"/>
  <c r="B246" i="15"/>
  <c r="B227" i="15"/>
  <c r="B225" i="15"/>
  <c r="B223" i="15"/>
  <c r="B192" i="15"/>
  <c r="B158" i="15"/>
  <c r="B143" i="15"/>
  <c r="B126" i="15"/>
  <c r="B109" i="15"/>
  <c r="B102" i="15"/>
  <c r="B77" i="15"/>
  <c r="B61" i="15"/>
  <c r="A82" i="14" l="1"/>
  <c r="A83" i="14"/>
  <c r="A84" i="14"/>
  <c r="A85" i="14"/>
  <c r="A86" i="14"/>
  <c r="C15" i="14"/>
  <c r="D15" i="14"/>
  <c r="G15" i="14"/>
  <c r="F15" i="14"/>
  <c r="E15" i="14"/>
  <c r="G87" i="14"/>
  <c r="F87" i="14"/>
  <c r="E87" i="14"/>
  <c r="D87" i="14"/>
  <c r="C87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B362" i="1"/>
  <c r="E362" i="1"/>
  <c r="F362" i="1"/>
  <c r="A6" i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F90" i="13"/>
  <c r="E90" i="13"/>
  <c r="A10" i="12"/>
  <c r="A11" i="12"/>
  <c r="A12" i="12"/>
  <c r="A13" i="12"/>
  <c r="A14" i="12"/>
  <c r="A15" i="12"/>
  <c r="A16" i="12"/>
  <c r="A17" i="12"/>
  <c r="A18" i="12"/>
  <c r="A19" i="12"/>
  <c r="A20" i="12"/>
  <c r="A21" i="12"/>
  <c r="A23" i="12"/>
  <c r="A24" i="12"/>
  <c r="A25" i="12"/>
  <c r="A26" i="12"/>
  <c r="A27" i="12"/>
  <c r="A22" i="12"/>
  <c r="A28" i="12"/>
  <c r="A29" i="12"/>
  <c r="A30" i="12"/>
  <c r="E82" i="12"/>
  <c r="F82" i="12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E72" i="11"/>
  <c r="F72" i="11"/>
  <c r="A7" i="10"/>
  <c r="A8" i="10"/>
  <c r="A9" i="10"/>
  <c r="A10" i="10"/>
  <c r="A11" i="10"/>
  <c r="A12" i="10"/>
  <c r="A14" i="10"/>
  <c r="A13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E77" i="10"/>
  <c r="F77" i="10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4" i="9"/>
  <c r="A25" i="9"/>
  <c r="A26" i="9"/>
  <c r="A23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9" i="9"/>
  <c r="A50" i="9"/>
  <c r="A51" i="9"/>
  <c r="A52" i="9"/>
  <c r="A48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E87" i="9"/>
  <c r="F87" i="9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6" i="8"/>
  <c r="A22" i="8"/>
  <c r="A23" i="8"/>
  <c r="A24" i="8"/>
  <c r="A25" i="8"/>
  <c r="A28" i="8"/>
  <c r="A27" i="8"/>
  <c r="A29" i="8"/>
  <c r="A30" i="8"/>
  <c r="A31" i="8"/>
  <c r="E79" i="8"/>
  <c r="F79" i="8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7" i="7"/>
  <c r="A28" i="7"/>
  <c r="A29" i="7"/>
  <c r="A26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E91" i="7"/>
  <c r="F91" i="7"/>
  <c r="E84" i="6"/>
  <c r="F84" i="6"/>
  <c r="F86" i="5"/>
  <c r="E86" i="5"/>
  <c r="E97" i="4"/>
  <c r="F97" i="4"/>
  <c r="F67" i="3" l="1"/>
  <c r="E67" i="3"/>
  <c r="E72" i="2"/>
  <c r="E365" i="1" s="1"/>
  <c r="F72" i="2"/>
  <c r="F365" i="1" s="1"/>
  <c r="A81" i="12" l="1"/>
  <c r="A80" i="12"/>
  <c r="A79" i="12"/>
  <c r="A78" i="12"/>
  <c r="A77" i="12"/>
  <c r="A76" i="12"/>
  <c r="A75" i="12"/>
  <c r="A74" i="12"/>
  <c r="A73" i="12"/>
  <c r="A72" i="12"/>
  <c r="A71" i="12"/>
  <c r="A70" i="12"/>
  <c r="A68" i="12"/>
  <c r="A65" i="12"/>
  <c r="A69" i="12"/>
  <c r="A67" i="12"/>
  <c r="A66" i="12"/>
  <c r="A64" i="12"/>
  <c r="A63" i="12"/>
  <c r="A62" i="12"/>
  <c r="A61" i="12"/>
  <c r="A60" i="12"/>
  <c r="A59" i="12"/>
  <c r="A56" i="12"/>
  <c r="A55" i="12"/>
  <c r="A58" i="12"/>
  <c r="A57" i="12"/>
  <c r="A54" i="12"/>
  <c r="A53" i="12"/>
  <c r="A52" i="12"/>
  <c r="A51" i="12"/>
  <c r="A50" i="12"/>
  <c r="A49" i="12"/>
  <c r="A48" i="12"/>
  <c r="A47" i="12"/>
  <c r="A46" i="12"/>
  <c r="A45" i="12"/>
  <c r="A40" i="12"/>
  <c r="A41" i="12"/>
  <c r="A44" i="12"/>
  <c r="A43" i="12"/>
  <c r="A42" i="12"/>
  <c r="A39" i="12"/>
  <c r="A38" i="12"/>
  <c r="A37" i="12"/>
  <c r="A36" i="12"/>
  <c r="A34" i="12"/>
  <c r="A35" i="12"/>
  <c r="A33" i="12"/>
  <c r="A32" i="12"/>
  <c r="A31" i="12"/>
  <c r="A9" i="12"/>
  <c r="A8" i="12"/>
  <c r="A7" i="12"/>
  <c r="A6" i="12"/>
  <c r="A2" i="12"/>
  <c r="A1" i="12"/>
  <c r="A71" i="11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5" i="11"/>
  <c r="A47" i="11"/>
  <c r="A46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8" i="11"/>
  <c r="A29" i="11"/>
  <c r="A27" i="11"/>
  <c r="A26" i="11"/>
  <c r="A25" i="11"/>
  <c r="A6" i="11"/>
  <c r="A2" i="11"/>
  <c r="A1" i="11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54" i="10"/>
  <c r="A61" i="10"/>
  <c r="A60" i="10"/>
  <c r="A59" i="10"/>
  <c r="A58" i="10"/>
  <c r="A57" i="10"/>
  <c r="A56" i="10"/>
  <c r="A55" i="10"/>
  <c r="A53" i="10"/>
  <c r="A52" i="10"/>
  <c r="A51" i="10"/>
  <c r="A50" i="10"/>
  <c r="A49" i="10"/>
  <c r="A62" i="10"/>
  <c r="A48" i="10"/>
  <c r="A47" i="10"/>
  <c r="A46" i="10"/>
  <c r="A37" i="10"/>
  <c r="A45" i="10"/>
  <c r="A44" i="10"/>
  <c r="A43" i="10"/>
  <c r="A42" i="10"/>
  <c r="A41" i="10"/>
  <c r="A39" i="10"/>
  <c r="A40" i="10"/>
  <c r="A38" i="10"/>
  <c r="A36" i="10"/>
  <c r="A35" i="10"/>
  <c r="A34" i="10"/>
  <c r="A33" i="10"/>
  <c r="A6" i="10"/>
  <c r="A2" i="10"/>
  <c r="A1" i="10"/>
  <c r="A7" i="9"/>
  <c r="A6" i="9"/>
  <c r="A2" i="9"/>
  <c r="A1" i="9"/>
  <c r="A78" i="8"/>
  <c r="A77" i="8"/>
  <c r="A76" i="8"/>
  <c r="A75" i="8"/>
  <c r="A74" i="8"/>
  <c r="A67" i="8"/>
  <c r="A73" i="8"/>
  <c r="A72" i="8"/>
  <c r="A71" i="8"/>
  <c r="A70" i="8"/>
  <c r="A69" i="8"/>
  <c r="A63" i="8"/>
  <c r="A68" i="8"/>
  <c r="A60" i="8"/>
  <c r="A66" i="8"/>
  <c r="A65" i="8"/>
  <c r="A64" i="8"/>
  <c r="A61" i="8"/>
  <c r="A62" i="8"/>
  <c r="A59" i="8"/>
  <c r="A57" i="8"/>
  <c r="A58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6" i="8"/>
  <c r="A2" i="8"/>
  <c r="A1" i="8"/>
  <c r="A6" i="7"/>
  <c r="A2" i="7"/>
  <c r="A1" i="7"/>
  <c r="A2" i="6"/>
  <c r="A1" i="6"/>
  <c r="A2" i="5"/>
  <c r="A1" i="5"/>
  <c r="A2" i="4"/>
  <c r="A1" i="4"/>
  <c r="A2" i="3"/>
  <c r="A1" i="3"/>
  <c r="A2" i="2"/>
  <c r="A1" i="2"/>
  <c r="F376" i="1"/>
  <c r="E376" i="1"/>
  <c r="F375" i="1"/>
  <c r="E375" i="1"/>
  <c r="F374" i="1"/>
  <c r="E374" i="1"/>
  <c r="F373" i="1"/>
  <c r="E373" i="1"/>
  <c r="F372" i="1"/>
  <c r="E372" i="1"/>
  <c r="F371" i="1"/>
  <c r="E371" i="1"/>
  <c r="F370" i="1"/>
  <c r="E370" i="1"/>
  <c r="F369" i="1"/>
  <c r="E369" i="1"/>
  <c r="F368" i="1"/>
  <c r="E368" i="1"/>
  <c r="F367" i="1"/>
  <c r="E367" i="1"/>
  <c r="F366" i="1"/>
  <c r="E366" i="1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2" i="13"/>
  <c r="A51" i="13"/>
  <c r="A50" i="13"/>
  <c r="A49" i="13"/>
  <c r="A48" i="13"/>
  <c r="A47" i="13"/>
  <c r="A46" i="13"/>
  <c r="A45" i="13"/>
  <c r="A44" i="13"/>
  <c r="A43" i="13"/>
  <c r="A5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6" i="13"/>
  <c r="A18" i="13"/>
  <c r="A17" i="13"/>
  <c r="A15" i="13"/>
  <c r="A14" i="13"/>
  <c r="A13" i="13"/>
  <c r="A12" i="13"/>
  <c r="A11" i="13"/>
  <c r="A10" i="13"/>
  <c r="A9" i="13"/>
  <c r="A8" i="13"/>
  <c r="A7" i="13"/>
  <c r="A6" i="13"/>
  <c r="A2" i="13"/>
  <c r="A1" i="13"/>
  <c r="F377" i="1" l="1"/>
  <c r="E377" i="1"/>
</calcChain>
</file>

<file path=xl/sharedStrings.xml><?xml version="1.0" encoding="utf-8"?>
<sst xmlns="http://schemas.openxmlformats.org/spreadsheetml/2006/main" count="5760" uniqueCount="1301">
  <si>
    <t>Gruodis</t>
  </si>
  <si>
    <t>Eil. Nr.</t>
  </si>
  <si>
    <t>Filmo pavadinimas</t>
  </si>
  <si>
    <t>Filmo pavadinimas originalo kalba</t>
  </si>
  <si>
    <t>Kilmės šalis</t>
  </si>
  <si>
    <t>Pajamos</t>
  </si>
  <si>
    <t>Žiūrovų skaičius</t>
  </si>
  <si>
    <t>Kopijų skaičius</t>
  </si>
  <si>
    <t>Premjeros data</t>
  </si>
  <si>
    <t>Platintojas</t>
  </si>
  <si>
    <t>Lietuvos kino teatruose rodytų filmų TOP</t>
  </si>
  <si>
    <t xml:space="preserve"> </t>
  </si>
  <si>
    <t>Total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</si>
  <si>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</si>
  <si>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</si>
  <si>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</si>
  <si>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</si>
  <si>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</si>
  <si>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</si>
  <si>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</si>
  <si>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</si>
  <si>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</si>
  <si>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</si>
  <si>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</si>
  <si>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Iš viso</t>
  </si>
  <si>
    <t>Sausis</t>
  </si>
  <si>
    <t>Tarp pilkų debesų</t>
  </si>
  <si>
    <t xml:space="preserve">Ashes in the Snow </t>
  </si>
  <si>
    <t>LT, US</t>
  </si>
  <si>
    <t>ACME Film</t>
  </si>
  <si>
    <t>Klasės susitikimas: berniukai sugrįžta!</t>
  </si>
  <si>
    <t>LT</t>
  </si>
  <si>
    <t>Vabalo filmai</t>
  </si>
  <si>
    <t xml:space="preserve">Bohemijos rapsodija </t>
  </si>
  <si>
    <t>Bohemian Rhapsody</t>
  </si>
  <si>
    <t>UK. US</t>
  </si>
  <si>
    <t>Theatrical Film Distribution /
20th Century Fox</t>
  </si>
  <si>
    <t>Grinčas</t>
  </si>
  <si>
    <t>The Grinch</t>
  </si>
  <si>
    <t>US</t>
  </si>
  <si>
    <t>NCG Distribution  /
Universal Pictures International</t>
  </si>
  <si>
    <t>Lietuviški svingeriai</t>
  </si>
  <si>
    <t>Monstrų viešbutis 3: Atostogos</t>
  </si>
  <si>
    <t>Hotel Transylvania 3</t>
  </si>
  <si>
    <t>ACME Film / SONY</t>
  </si>
  <si>
    <t>Moterys meluoja geriau. Robertėlis</t>
  </si>
  <si>
    <t>Singing fish</t>
  </si>
  <si>
    <t>Taip gimė žvaigždė</t>
  </si>
  <si>
    <t>Star ir Born</t>
  </si>
  <si>
    <t>ACME Film / WB</t>
  </si>
  <si>
    <t>Penkiasdešimt išlaisvintų atspalvių</t>
  </si>
  <si>
    <t>Fifty Shades Freed</t>
  </si>
  <si>
    <t xml:space="preserve">Nerealieji 2 </t>
  </si>
  <si>
    <t>Incredibles 2</t>
  </si>
  <si>
    <t>Theatrical Film Distribution / WDSMPI</t>
  </si>
  <si>
    <t>Pelėdų kalnas</t>
  </si>
  <si>
    <t>Kino Gamyba</t>
  </si>
  <si>
    <t xml:space="preserve">Melagiai </t>
  </si>
  <si>
    <t>Melagiai</t>
  </si>
  <si>
    <t>Film Jam</t>
  </si>
  <si>
    <t>Grąžinti nepriklausomybę</t>
  </si>
  <si>
    <t>Olegas ir storas</t>
  </si>
  <si>
    <t>Deadpool 2</t>
  </si>
  <si>
    <t>Vienuolė</t>
  </si>
  <si>
    <t>The Nun</t>
  </si>
  <si>
    <t>Keršytojai. Begalybės karas</t>
  </si>
  <si>
    <t>Avengers: Infinity War</t>
  </si>
  <si>
    <t>Venomas</t>
  </si>
  <si>
    <t>Venom</t>
  </si>
  <si>
    <t>US, CN</t>
  </si>
  <si>
    <t>Mažoji pėda</t>
  </si>
  <si>
    <t>Smallfoot</t>
  </si>
  <si>
    <t>Fantastiniai gyvūnai: Grindelvaldo piktadarystės</t>
  </si>
  <si>
    <t>Fantastic Beasts: Crimes of Grindelwald</t>
  </si>
  <si>
    <t>UK, US</t>
  </si>
  <si>
    <t>Tarp mūsų, mergaičių</t>
  </si>
  <si>
    <t>Koko</t>
  </si>
  <si>
    <t>Coco</t>
  </si>
  <si>
    <t>Juros periodo pasaulis: Kritusi karalystė</t>
  </si>
  <si>
    <t>Jurassic World: Fallen Kingdom</t>
  </si>
  <si>
    <t>Sengirė</t>
  </si>
  <si>
    <t>VšĮ Sengirė</t>
  </si>
  <si>
    <t>Super Džonis smogia</t>
  </si>
  <si>
    <t>Johnny English Strikes Again</t>
  </si>
  <si>
    <t>Triušis Piteris</t>
  </si>
  <si>
    <t>Peter Rabbit</t>
  </si>
  <si>
    <t>US, AU</t>
  </si>
  <si>
    <t>Širdys</t>
  </si>
  <si>
    <t>Dublis LT</t>
  </si>
  <si>
    <t>Aš Žvaigždė.</t>
  </si>
  <si>
    <t>Bėgantis labirintu: vaistai nuo mirties</t>
  </si>
  <si>
    <t>Maze Runner: The Death Cure</t>
  </si>
  <si>
    <t xml:space="preserve">Bulius Ferdinandas </t>
  </si>
  <si>
    <t>Ferdinand</t>
  </si>
  <si>
    <t>Juodoji pantera</t>
  </si>
  <si>
    <t>Black Panther</t>
  </si>
  <si>
    <t>Džiumandži: Sveiki atvykę į Džiungles</t>
  </si>
  <si>
    <t>Jumanji: Welcome To The Jungle</t>
  </si>
  <si>
    <t>Tūnąs tamsoje: paskutinis raktas</t>
  </si>
  <si>
    <t xml:space="preserve">Insidious: The Last Key </t>
  </si>
  <si>
    <t xml:space="preserve">Mamma Mia! Štai ir mes </t>
  </si>
  <si>
    <t>Mamma Mia! Here We Go Again</t>
  </si>
  <si>
    <t>Oazė: žaidimas prasideda</t>
  </si>
  <si>
    <t>Ready Player One</t>
  </si>
  <si>
    <t>Oušeno 8</t>
  </si>
  <si>
    <t>Ocean's Eight</t>
  </si>
  <si>
    <t>Kapų plėšikė Lara Kroft</t>
  </si>
  <si>
    <t>Tomb Raider</t>
  </si>
  <si>
    <t xml:space="preserve">Raudonasis Žvirblis </t>
  </si>
  <si>
    <t>Red Sparrow</t>
  </si>
  <si>
    <t>Megalodonas: Grėsmė iš gelmių</t>
  </si>
  <si>
    <t>Meg</t>
  </si>
  <si>
    <t>Neįmanoma misija: atpildo diena</t>
  </si>
  <si>
    <t>Mission: Impossible - Fallout</t>
  </si>
  <si>
    <t>NCG Distribution  /
Paramount Pictures</t>
  </si>
  <si>
    <t>Akvamenas</t>
  </si>
  <si>
    <t>Aquaman</t>
  </si>
  <si>
    <t>Rūta</t>
  </si>
  <si>
    <t>Paveldėtas</t>
  </si>
  <si>
    <t>Hereditary</t>
  </si>
  <si>
    <t>Best Film</t>
  </si>
  <si>
    <t>Tylos zona</t>
  </si>
  <si>
    <t>A Quiet Place</t>
  </si>
  <si>
    <t>Gnomai</t>
  </si>
  <si>
    <t>Gnome Alone</t>
  </si>
  <si>
    <t>US, CA, UK</t>
  </si>
  <si>
    <t>Garsų pasaulio įrašai</t>
  </si>
  <si>
    <t>Didysis kačių pabėgimas</t>
  </si>
  <si>
    <t>Cats</t>
  </si>
  <si>
    <t>CN</t>
  </si>
  <si>
    <t>Žaidimų vakaras</t>
  </si>
  <si>
    <t>Game Night</t>
  </si>
  <si>
    <t>Hanos Greis Egzorcizmas</t>
  </si>
  <si>
    <t>Possession of Hannah Grace</t>
  </si>
  <si>
    <t>Plojus</t>
  </si>
  <si>
    <t>Ploey - You Never Fly Alone </t>
  </si>
  <si>
    <t>BE, IS</t>
  </si>
  <si>
    <t>UAB Travolta</t>
  </si>
  <si>
    <t xml:space="preserve">Vandens forma </t>
  </si>
  <si>
    <t>The Shape of Water</t>
  </si>
  <si>
    <t>Dagas iš akmens amžiaus</t>
  </si>
  <si>
    <t>Early Man</t>
  </si>
  <si>
    <t>UK, FR</t>
  </si>
  <si>
    <t xml:space="preserve">Iš meilės Pablui </t>
  </si>
  <si>
    <t>Loving Pablo</t>
  </si>
  <si>
    <t>ES, BG</t>
  </si>
  <si>
    <t>Theatrical Film Distribution</t>
  </si>
  <si>
    <t>Nedidelė paslauga</t>
  </si>
  <si>
    <t>A Simple Favor</t>
  </si>
  <si>
    <t>Mirtingos mašinos</t>
  </si>
  <si>
    <t>Mortal Engines</t>
  </si>
  <si>
    <t>US, NZ</t>
  </si>
  <si>
    <t>Kol dar neatėjo audra</t>
  </si>
  <si>
    <t xml:space="preserve">Adrift </t>
  </si>
  <si>
    <t>Pre-view</t>
  </si>
  <si>
    <t>Dangoraižis</t>
  </si>
  <si>
    <t>Skyscraper</t>
  </si>
  <si>
    <t>Žmogus voras: Į naują visatą</t>
  </si>
  <si>
    <t>Spiderman into the Spiderverse</t>
  </si>
  <si>
    <t>Slaptasis agentas Maksas</t>
  </si>
  <si>
    <t>Show Dogs</t>
  </si>
  <si>
    <t>Kamanė</t>
  </si>
  <si>
    <t>Bumblebee </t>
  </si>
  <si>
    <t>Nuostabieji Lūzeriai. Kita planeta</t>
  </si>
  <si>
    <t>Studija NOMINUM</t>
  </si>
  <si>
    <t xml:space="preserve">Skruzdėliukas ir Vapsva </t>
  </si>
  <si>
    <t>Ant-Man and The Wasp</t>
  </si>
  <si>
    <t>Alfa</t>
  </si>
  <si>
    <t>Solutrean (Alpha)</t>
  </si>
  <si>
    <t>Ekvalaizeris 2</t>
  </si>
  <si>
    <t>Equalizer 2</t>
  </si>
  <si>
    <t>Aš graži</t>
  </si>
  <si>
    <t>I feel pretty</t>
  </si>
  <si>
    <t>Tiesa arba drąsa</t>
  </si>
  <si>
    <t>Truth or Dare</t>
  </si>
  <si>
    <t>Trys sekundės</t>
  </si>
  <si>
    <t>Dvizheniye vverkh</t>
  </si>
  <si>
    <t>RU</t>
  </si>
  <si>
    <t>Princas Žavusis</t>
  </si>
  <si>
    <t>Charming</t>
  </si>
  <si>
    <t>US, CA</t>
  </si>
  <si>
    <t>Drąsusis elniukas Eliotas</t>
  </si>
  <si>
    <t>Elliot The Littlest Reindeer</t>
  </si>
  <si>
    <t>CA</t>
  </si>
  <si>
    <t>Pirmasis žmogus</t>
  </si>
  <si>
    <t>First Man</t>
  </si>
  <si>
    <t xml:space="preserve">Pirmasis išvalymas </t>
  </si>
  <si>
    <t>The first Purge</t>
  </si>
  <si>
    <t>Dvi uodegos</t>
  </si>
  <si>
    <t>Два хвоста</t>
  </si>
  <si>
    <t>Papuolei!</t>
  </si>
  <si>
    <t>Tag</t>
  </si>
  <si>
    <t>Griaunantys viską</t>
  </si>
  <si>
    <t>Rampage</t>
  </si>
  <si>
    <t xml:space="preserve">Vaiduoklių žemė </t>
  </si>
  <si>
    <t>Incident In A Ghost Land</t>
  </si>
  <si>
    <t>FR, CA</t>
  </si>
  <si>
    <t xml:space="preserve">Grobuonis. Patobulinimas </t>
  </si>
  <si>
    <t>The Predator</t>
  </si>
  <si>
    <t xml:space="preserve">Eglutės. Finalas </t>
  </si>
  <si>
    <t>Ёлки Последние</t>
  </si>
  <si>
    <t>Šnipas, kuris mane išdūrė</t>
  </si>
  <si>
    <t>Spy Who Dumped Me</t>
  </si>
  <si>
    <t>Aš lieknėju!</t>
  </si>
  <si>
    <t>Я худею</t>
  </si>
  <si>
    <t>Slendermenas</t>
  </si>
  <si>
    <t>Slender Man</t>
  </si>
  <si>
    <t>Du ančiukai ir žąsinas</t>
  </si>
  <si>
    <t>Duck duck goose</t>
  </si>
  <si>
    <t>Pliusas</t>
  </si>
  <si>
    <t>VšĮ Komiko teatras</t>
  </si>
  <si>
    <t>Lino: nuotykiai katino kailyje</t>
  </si>
  <si>
    <t>Lino</t>
  </si>
  <si>
    <t>BR</t>
  </si>
  <si>
    <t xml:space="preserve">Pokerio princesė </t>
  </si>
  <si>
    <t>Molly's Game</t>
  </si>
  <si>
    <t>Helovinas</t>
  </si>
  <si>
    <t>Halloween</t>
  </si>
  <si>
    <t>Teris ir užburta Aušros karalystė</t>
  </si>
  <si>
    <t>Here comes the Grump</t>
  </si>
  <si>
    <t>UK, MX</t>
  </si>
  <si>
    <t>Bitė Maja: Medaus žaidynės</t>
  </si>
  <si>
    <t>Maya the Bee: The Honey Games</t>
  </si>
  <si>
    <t>DE, AU</t>
  </si>
  <si>
    <t xml:space="preserve">Solo. Žvaigždžių karų istorija </t>
  </si>
  <si>
    <t>Solo: A Star Wars Story</t>
  </si>
  <si>
    <t>Ledas</t>
  </si>
  <si>
    <t>Лёд</t>
  </si>
  <si>
    <t>Baltoji iltis</t>
  </si>
  <si>
    <t>White Fang</t>
  </si>
  <si>
    <t>FR, US</t>
  </si>
  <si>
    <t>Pagrobta princesė</t>
  </si>
  <si>
    <t>Vykradena pryntsesa: Ruslan i Ludmila</t>
  </si>
  <si>
    <t>UA</t>
  </si>
  <si>
    <t>Pasakiškai turtingi</t>
  </si>
  <si>
    <t>Crazy Rich Asians</t>
  </si>
  <si>
    <t>Princesė ir Drakonas</t>
  </si>
  <si>
    <t>Princess in Wonderland (Princess and the Dragon)</t>
  </si>
  <si>
    <t xml:space="preserve">Robinas Hudas </t>
  </si>
  <si>
    <t>Robin Hood (2018)</t>
  </si>
  <si>
    <t>Ugnies žiedas: Sukilimas</t>
  </si>
  <si>
    <t>Pacific Rim: Uprising</t>
  </si>
  <si>
    <t>US, CH, UK</t>
  </si>
  <si>
    <t>Slaptas keleivis</t>
  </si>
  <si>
    <t xml:space="preserve">Commuter </t>
  </si>
  <si>
    <t>Trys milijonai eurų</t>
  </si>
  <si>
    <t xml:space="preserve">Spragtukas ir keturios karalystės </t>
  </si>
  <si>
    <t>The Nutcracker and the Four Realms</t>
  </si>
  <si>
    <t>Seksui ne!</t>
  </si>
  <si>
    <t>Blockers</t>
  </si>
  <si>
    <t xml:space="preserve">Žvaigždžių karai: paskutiniai džedajai </t>
  </si>
  <si>
    <t>Star Wars: Episode VIII - The Last Jedi</t>
  </si>
  <si>
    <t>Drugelis</t>
  </si>
  <si>
    <t>Papillon</t>
  </si>
  <si>
    <t>US,CZ, ES</t>
  </si>
  <si>
    <t>Visi pasaulio pinigai</t>
  </si>
  <si>
    <t>All the Money in the World</t>
  </si>
  <si>
    <t>Sniego karalienė: Veidrodžių šalis</t>
  </si>
  <si>
    <t>Snow Queen 4</t>
  </si>
  <si>
    <t xml:space="preserve">Naktinė pamaina </t>
  </si>
  <si>
    <t>Ночная смена</t>
  </si>
  <si>
    <t>Antrasis šansas</t>
  </si>
  <si>
    <t>Second Act</t>
  </si>
  <si>
    <t>Trys stendai prie Ebingo, Misūryje</t>
  </si>
  <si>
    <t>Three Billboards Outside Ebbing, Missouri</t>
  </si>
  <si>
    <t>Luisas ir ateiviai</t>
  </si>
  <si>
    <t>Luis &amp; the Aliens</t>
  </si>
  <si>
    <t>DE</t>
  </si>
  <si>
    <t xml:space="preserve">Koletė </t>
  </si>
  <si>
    <t>Colette</t>
  </si>
  <si>
    <t>Sicario 2: Kartelių karai</t>
  </si>
  <si>
    <t>Sicario: Day Of The Soldado</t>
  </si>
  <si>
    <t>Paieška</t>
  </si>
  <si>
    <t>Searching</t>
  </si>
  <si>
    <t>Vabaliukų istorijos</t>
  </si>
  <si>
    <t>Tall Tales</t>
  </si>
  <si>
    <t>FR</t>
  </si>
  <si>
    <t>Namo su laikrodžiais paslaptis</t>
  </si>
  <si>
    <t>House with a Clock in its Walls</t>
  </si>
  <si>
    <t>Vartai į anapus</t>
  </si>
  <si>
    <t>Down a Dark Hall</t>
  </si>
  <si>
    <t xml:space="preserve">Tamsiausios galios </t>
  </si>
  <si>
    <t>Darkest Minds</t>
  </si>
  <si>
    <t>12 stipriausių</t>
  </si>
  <si>
    <t>Horse Soldiers (12 strong)</t>
  </si>
  <si>
    <t>Pasmerktasis</t>
  </si>
  <si>
    <t>Непрощенный</t>
  </si>
  <si>
    <t xml:space="preserve">Naujosios Eglutės </t>
  </si>
  <si>
    <t>Novyje yolki</t>
  </si>
  <si>
    <t>Didžioji kriaušė ir magiška jos kelionė</t>
  </si>
  <si>
    <t>Den utrolige historie om den kæmpestore pære</t>
  </si>
  <si>
    <t>DK</t>
  </si>
  <si>
    <t>Sobiboras</t>
  </si>
  <si>
    <t>Sobibor</t>
  </si>
  <si>
    <t>Tikslas – vestuvės!</t>
  </si>
  <si>
    <t>Destination Wedding</t>
  </si>
  <si>
    <t>Leo da Vinčis: Misija Mona Liza</t>
  </si>
  <si>
    <t>Leo Da Vinci: Mission Mona Lisa</t>
  </si>
  <si>
    <t>IT</t>
  </si>
  <si>
    <t>Valstybės paslaptis</t>
  </si>
  <si>
    <t>Papers (Post)</t>
  </si>
  <si>
    <t>Taksi 5</t>
  </si>
  <si>
    <t>Taxi 5</t>
  </si>
  <si>
    <t>Lady Bird</t>
  </si>
  <si>
    <t>Aukšta klasė 3</t>
  </si>
  <si>
    <t>Pitch Perfect 3</t>
  </si>
  <si>
    <t>Laimės! Sveikatos!</t>
  </si>
  <si>
    <t xml:space="preserve">Счастья! Здоровья! </t>
  </si>
  <si>
    <t>Nematomas siūlas</t>
  </si>
  <si>
    <t>Phantom Thread</t>
  </si>
  <si>
    <t>US, UK</t>
  </si>
  <si>
    <t>Mara</t>
  </si>
  <si>
    <t>Burbuliai. Dežavu</t>
  </si>
  <si>
    <t>Smeshariki. Dezhavyu</t>
  </si>
  <si>
    <t>Tamsiausia valanda</t>
  </si>
  <si>
    <t>Darkest Hour</t>
  </si>
  <si>
    <t>22-oji Mylia</t>
  </si>
  <si>
    <t>Mile 22</t>
  </si>
  <si>
    <t>Vagių irštva</t>
  </si>
  <si>
    <t>Den of Thieves</t>
  </si>
  <si>
    <t>Milijardierių klubas</t>
  </si>
  <si>
    <t>Billionaire Boys Club</t>
  </si>
  <si>
    <t xml:space="preserve">Sukeisti Kalėdų seneliai </t>
  </si>
  <si>
    <t>Santa Swap</t>
  </si>
  <si>
    <t>NO</t>
  </si>
  <si>
    <t>Didysis šou meistras</t>
  </si>
  <si>
    <t>The Greatest Showman</t>
  </si>
  <si>
    <t>Šventa vieta</t>
  </si>
  <si>
    <t>The Place</t>
  </si>
  <si>
    <t>Europos kinas</t>
  </si>
  <si>
    <t>Žaislų parduotuvės paslaptis</t>
  </si>
  <si>
    <t>Tea Pets</t>
  </si>
  <si>
    <t xml:space="preserve">Apiplėšimas uragano akyje </t>
  </si>
  <si>
    <t>Hurricane Heist</t>
  </si>
  <si>
    <t xml:space="preserve">Kliedesiai </t>
  </si>
  <si>
    <t>Delirium</t>
  </si>
  <si>
    <t xml:space="preserve">Mulai </t>
  </si>
  <si>
    <t>TV Manija</t>
  </si>
  <si>
    <t>Žaisliukai suagusiems</t>
  </si>
  <si>
    <t>Happytime Murders</t>
  </si>
  <si>
    <t>Vakarinė mokykla </t>
  </si>
  <si>
    <t>Night School</t>
  </si>
  <si>
    <t>Merė Popins grįžta</t>
  </si>
  <si>
    <t>Mary Poppins Returns</t>
  </si>
  <si>
    <t xml:space="preserve">Našlės </t>
  </si>
  <si>
    <t>Widows</t>
  </si>
  <si>
    <t>Knygų klubas</t>
  </si>
  <si>
    <t>Book Club</t>
  </si>
  <si>
    <t>Siaubo festas</t>
  </si>
  <si>
    <t>Hell Fest</t>
  </si>
  <si>
    <t>Trys didvyriai ir Egipto princesė </t>
  </si>
  <si>
    <t>Три богатыря и принцесса Египта</t>
  </si>
  <si>
    <t xml:space="preserve">Fiksikai </t>
  </si>
  <si>
    <t>Fiksiki</t>
  </si>
  <si>
    <t>Vidurnakčio saulė</t>
  </si>
  <si>
    <t>Midnight Sun</t>
  </si>
  <si>
    <t>Džimas Saga ir mašinistas Lukas</t>
  </si>
  <si>
    <t>Jim Knopf und Lukas der Lokomotivführer</t>
  </si>
  <si>
    <t>Nesijaudink, jis toli nenueis</t>
  </si>
  <si>
    <t>Don't Worry, He Won't Get Far on Foot</t>
  </si>
  <si>
    <t>US, FR</t>
  </si>
  <si>
    <t>A-one Films</t>
  </si>
  <si>
    <t>Leitis</t>
  </si>
  <si>
    <t>Be Tabu ir Ko</t>
  </si>
  <si>
    <t>Jūsų Vincentas</t>
  </si>
  <si>
    <t>Loving Vincent</t>
  </si>
  <si>
    <t>UK, PL</t>
  </si>
  <si>
    <t xml:space="preserve">Paskutinis krikštatėvis. Džonas Gotti </t>
  </si>
  <si>
    <t>Gotti</t>
  </si>
  <si>
    <t>CA, US</t>
  </si>
  <si>
    <t xml:space="preserve">Šaltasis karas </t>
  </si>
  <si>
    <t>Zimna wojna</t>
  </si>
  <si>
    <t>PL</t>
  </si>
  <si>
    <t>Gringo</t>
  </si>
  <si>
    <t>Untitled Nash Edgerton (Gringo)</t>
  </si>
  <si>
    <t>US,AU</t>
  </si>
  <si>
    <t>Gimšė!</t>
  </si>
  <si>
    <t xml:space="preserve">Днюха! </t>
  </si>
  <si>
    <t>Undinė. Mirties ežeras</t>
  </si>
  <si>
    <t>Русалка. Озеро мертвых</t>
  </si>
  <si>
    <t>Meškiukas Padingtonas 2</t>
  </si>
  <si>
    <t>Paddington 2</t>
  </si>
  <si>
    <t>UK</t>
  </si>
  <si>
    <t>Stebuklas</t>
  </si>
  <si>
    <t>In Script</t>
  </si>
  <si>
    <t>Su meile, Saimonas</t>
  </si>
  <si>
    <t>Love, Simon</t>
  </si>
  <si>
    <t>Karštos vasaros naktys</t>
  </si>
  <si>
    <t>Hot Summer Nights</t>
  </si>
  <si>
    <t>Sumažinti žmonės</t>
  </si>
  <si>
    <t>Downsizing</t>
  </si>
  <si>
    <t xml:space="preserve">Sunkūs laikai viešbutyje "El Royale" </t>
  </si>
  <si>
    <t>Bad Times At The El Royale</t>
  </si>
  <si>
    <t>Namas, kurį pastatė Džekas </t>
  </si>
  <si>
    <t>The House that Jack built</t>
  </si>
  <si>
    <t>DK, FR, DE</t>
  </si>
  <si>
    <t>Estinfilm</t>
  </si>
  <si>
    <t>Kvėpavimas į marmurą</t>
  </si>
  <si>
    <t>Just a Moment</t>
  </si>
  <si>
    <t>Vinčesterio košmaras</t>
  </si>
  <si>
    <t>Winchester</t>
  </si>
  <si>
    <t>Nepažįstamieji: nakties grobis</t>
  </si>
  <si>
    <t>The Strangers: Prey at Night</t>
  </si>
  <si>
    <t xml:space="preserve">NCG Distribution </t>
  </si>
  <si>
    <t>Troliai Mumiai ir žiemos pasaka</t>
  </si>
  <si>
    <t>Muumien taikatalvi</t>
  </si>
  <si>
    <t>FI, PL</t>
  </si>
  <si>
    <t>Žemė: viena nuostabi diena</t>
  </si>
  <si>
    <t>Earth: One amazing day</t>
  </si>
  <si>
    <t>UK, CN</t>
  </si>
  <si>
    <t>Diena kai aš sugrįšiu</t>
  </si>
  <si>
    <t>The Mercy</t>
  </si>
  <si>
    <t>Pagonių žiedas</t>
  </si>
  <si>
    <t>The Pagan King</t>
  </si>
  <si>
    <t>LV</t>
  </si>
  <si>
    <t>Apie ką galvoja vyrai: pratęsimas</t>
  </si>
  <si>
    <t>О чём говорят мужчины. Продолжение</t>
  </si>
  <si>
    <t>Labas, Oksana Sokolova!</t>
  </si>
  <si>
    <t>Ну, здравствуй, Оксана Соколова!</t>
  </si>
  <si>
    <t>Vaiduoklių byla</t>
  </si>
  <si>
    <t>Ghost Stories</t>
  </si>
  <si>
    <t>Eime su manimi</t>
  </si>
  <si>
    <t>Walk with me</t>
  </si>
  <si>
    <t>Greta Garbo Films</t>
  </si>
  <si>
    <t>Mažoji Italija</t>
  </si>
  <si>
    <t>Little Italy</t>
  </si>
  <si>
    <t>Tavęs niekada čia nebuvo</t>
  </si>
  <si>
    <t>You Were Never Really Here</t>
  </si>
  <si>
    <t>A-one films</t>
  </si>
  <si>
    <t>Vagių karalius</t>
  </si>
  <si>
    <t>King of Thieves</t>
  </si>
  <si>
    <t>Izabelė ir jos vyrai </t>
  </si>
  <si>
    <t>Un beau soleil intérieur</t>
  </si>
  <si>
    <t>FR, BE</t>
  </si>
  <si>
    <t>Operacija Overlord</t>
  </si>
  <si>
    <t>Overlord</t>
  </si>
  <si>
    <t xml:space="preserve">Šventojo elnio nužudymas </t>
  </si>
  <si>
    <t>The Killing of a Sacred Deer</t>
  </si>
  <si>
    <t>100 metų kartu</t>
  </si>
  <si>
    <t>Mergina voratinklyje</t>
  </si>
  <si>
    <t>Girl in the Spiders Web</t>
  </si>
  <si>
    <t>Šerlokas Holmsas ir darktaras Vatsonas</t>
  </si>
  <si>
    <t>Holmes&amp;Watson</t>
  </si>
  <si>
    <t>Pabėgimo planas 2</t>
  </si>
  <si>
    <t>Escape Plan 2: Hades</t>
  </si>
  <si>
    <t>CN, US</t>
  </si>
  <si>
    <t>Kvadratas</t>
  </si>
  <si>
    <t>Rutan</t>
  </si>
  <si>
    <t>Kino Aljansas</t>
  </si>
  <si>
    <t>Fokstrotas</t>
  </si>
  <si>
    <t>Foxtrot</t>
  </si>
  <si>
    <t>IL, CH, DE, FR</t>
  </si>
  <si>
    <t>Jaunikis ant balto žirgo</t>
  </si>
  <si>
    <t>Le Retour du Héros</t>
  </si>
  <si>
    <t>Stalino mirtis</t>
  </si>
  <si>
    <t>The Death of Stalin</t>
  </si>
  <si>
    <t>FR, GB</t>
  </si>
  <si>
    <t>Rajone</t>
  </si>
  <si>
    <t>На районе</t>
  </si>
  <si>
    <t xml:space="preserve">Broliai Sistersai </t>
  </si>
  <si>
    <t>Sisters Brothers</t>
  </si>
  <si>
    <t>FR. ES, US, BE, RO</t>
  </si>
  <si>
    <t>Titanas</t>
  </si>
  <si>
    <t>The Titan</t>
  </si>
  <si>
    <t>Stebiu tave</t>
  </si>
  <si>
    <t>Break My Heart 1000 Times (I Still See You)</t>
  </si>
  <si>
    <t xml:space="preserve">Misija Katmandu: Nelės ir Simono nuotykiai </t>
  </si>
  <si>
    <t>Mission Kathmandu: The Adventures of Nelly &amp; Simon</t>
  </si>
  <si>
    <t>Sadko</t>
  </si>
  <si>
    <t>Садко</t>
  </si>
  <si>
    <t>Tykantis šešėliuose</t>
  </si>
  <si>
    <t>He's Out There</t>
  </si>
  <si>
    <t>Juodraštis</t>
  </si>
  <si>
    <t>Черновик </t>
  </si>
  <si>
    <t>Teisingumo angelas: Pipirmėtė</t>
  </si>
  <si>
    <t>Peppermint</t>
  </si>
  <si>
    <t>Auklė Tulė</t>
  </si>
  <si>
    <t>Tully</t>
  </si>
  <si>
    <t>Nupirk man laimę </t>
  </si>
  <si>
    <t>Купи меня</t>
  </si>
  <si>
    <t xml:space="preserve">Suspirija </t>
  </si>
  <si>
    <t>Suspiria</t>
  </si>
  <si>
    <t>IT, US</t>
  </si>
  <si>
    <t>VLG Film</t>
  </si>
  <si>
    <t>Anon</t>
  </si>
  <si>
    <t>Tobuli aferistai</t>
  </si>
  <si>
    <t>The Con Is On</t>
  </si>
  <si>
    <t>Maroko istorijos</t>
  </si>
  <si>
    <t>Razzia</t>
  </si>
  <si>
    <t>FR, MA, BE</t>
  </si>
  <si>
    <t>Jonukas</t>
  </si>
  <si>
    <t>Christopher Robin</t>
  </si>
  <si>
    <t>Dėl visko kalta meilė</t>
  </si>
  <si>
    <t>Tout le monde debout</t>
  </si>
  <si>
    <t>Zoja</t>
  </si>
  <si>
    <t>Zoe</t>
  </si>
  <si>
    <t xml:space="preserve">Knygynas </t>
  </si>
  <si>
    <t>The Bookshop</t>
  </si>
  <si>
    <t>UK, ES, DE</t>
  </si>
  <si>
    <t xml:space="preserve">Nuotrauka atminimui </t>
  </si>
  <si>
    <t>Фото на память</t>
  </si>
  <si>
    <t>Gerumo stebuklas</t>
  </si>
  <si>
    <t>Wonder</t>
  </si>
  <si>
    <t>Terapija</t>
  </si>
  <si>
    <t>The Work</t>
  </si>
  <si>
    <t>Svajonių apps‘as</t>
  </si>
  <si>
    <t>Status update</t>
  </si>
  <si>
    <t>US, CA, CH</t>
  </si>
  <si>
    <t>Suaugusiųjų žaidimai</t>
  </si>
  <si>
    <t>Flower</t>
  </si>
  <si>
    <t>Didelis blogas lapinas ir kitos istorijos</t>
  </si>
  <si>
    <t>Le grand méchant renard et autres contes...</t>
  </si>
  <si>
    <t>BE, FR</t>
  </si>
  <si>
    <t>Skalvijos kino centras</t>
  </si>
  <si>
    <t>Paskutinė s#####</t>
  </si>
  <si>
    <t>Terminal</t>
  </si>
  <si>
    <t xml:space="preserve">Išdykėlis Patrikas </t>
  </si>
  <si>
    <t>Patrick</t>
  </si>
  <si>
    <t>Aš esu Tonia</t>
  </si>
  <si>
    <t>I, Tonya</t>
  </si>
  <si>
    <t>Tobulos kopijos</t>
  </si>
  <si>
    <t>Replicas</t>
  </si>
  <si>
    <t>UK, CN, US</t>
  </si>
  <si>
    <t>Tabaluga</t>
  </si>
  <si>
    <t>Floridos projektas</t>
  </si>
  <si>
    <t>The Florida Project</t>
  </si>
  <si>
    <t>Šakalai</t>
  </si>
  <si>
    <t>Jackals</t>
  </si>
  <si>
    <t>Best4Movies</t>
  </si>
  <si>
    <t>Belvilio policininkas</t>
  </si>
  <si>
    <t>Belleville Cop</t>
  </si>
  <si>
    <t>Krautuvų valsas</t>
  </si>
  <si>
    <t>In the Aisles</t>
  </si>
  <si>
    <t xml:space="preserve">Vilis ir pašėlę ratai </t>
  </si>
  <si>
    <t>Wheely</t>
  </si>
  <si>
    <t>MY, MV, BN</t>
  </si>
  <si>
    <t> Best4Movies</t>
  </si>
  <si>
    <t>Tamsta Varlius</t>
  </si>
  <si>
    <t>Meester Kikker</t>
  </si>
  <si>
    <t>NL</t>
  </si>
  <si>
    <t>Laimingasis  Ladzaras</t>
  </si>
  <si>
    <t>Lazzaro felice</t>
  </si>
  <si>
    <t>IT, CH, FR, DE</t>
  </si>
  <si>
    <t xml:space="preserve">Somalio piratai </t>
  </si>
  <si>
    <t>Pirates of Somalia</t>
  </si>
  <si>
    <t>Operacija: Hunter Killer</t>
  </si>
  <si>
    <t>Hunter Killer</t>
  </si>
  <si>
    <t>Mergina</t>
  </si>
  <si>
    <t>The Girl</t>
  </si>
  <si>
    <t>NL, BE</t>
  </si>
  <si>
    <t>Šiurpuliukai 2: Prakeiktas Helovynas</t>
  </si>
  <si>
    <t>Goosebumps 2: Haunted Halloween</t>
  </si>
  <si>
    <t>Močiute, Guten Tag!</t>
  </si>
  <si>
    <t>LIEBE OMA, GUTEN TAG! </t>
  </si>
  <si>
    <t xml:space="preserve">Tremora </t>
  </si>
  <si>
    <t xml:space="preserve">Dvilypis meilužis </t>
  </si>
  <si>
    <t>Lamant double</t>
  </si>
  <si>
    <t>Blogasis Samarietis</t>
  </si>
  <si>
    <t>Bad Samaritan</t>
  </si>
  <si>
    <t>Artemis: Žudikų viešbutis</t>
  </si>
  <si>
    <t>Hotel Artemis</t>
  </si>
  <si>
    <t>Manifestas</t>
  </si>
  <si>
    <t>Manifesto</t>
  </si>
  <si>
    <t>DE, AU, CH, HK</t>
  </si>
  <si>
    <t>Dabar tai jau padėk man, Dievuli!</t>
  </si>
  <si>
    <t>Ni juge, ni soumise</t>
  </si>
  <si>
    <t>Kaip pakabinti nežemišką paną</t>
  </si>
  <si>
    <t>How to Talk to Girls at Parties</t>
  </si>
  <si>
    <t>Nemeilė</t>
  </si>
  <si>
    <t>Nelyubov</t>
  </si>
  <si>
    <t>Ateities pasaulis</t>
  </si>
  <si>
    <t>Future World</t>
  </si>
  <si>
    <t xml:space="preserve">Džo Breivenas </t>
  </si>
  <si>
    <t>Braven</t>
  </si>
  <si>
    <t xml:space="preserve">Aštuonkojis Dipas </t>
  </si>
  <si>
    <t>Deep</t>
  </si>
  <si>
    <t>Neįtikėtina Fakyro kelionė</t>
  </si>
  <si>
    <t>The Extraordinary Journey of the Fakir</t>
  </si>
  <si>
    <t>FR, US, IN</t>
  </si>
  <si>
    <t>Tyli naktis</t>
  </si>
  <si>
    <t>Cicha noc</t>
  </si>
  <si>
    <t xml:space="preserve">Utioja, liepos 22-oji </t>
  </si>
  <si>
    <t>Utøya 22. juli</t>
  </si>
  <si>
    <t>Iš niekur</t>
  </si>
  <si>
    <t>Aus dem Nichts</t>
  </si>
  <si>
    <t xml:space="preserve">Gyvenimo kova </t>
  </si>
  <si>
    <t>Journeyman</t>
  </si>
  <si>
    <t>Mano viršūnė</t>
  </si>
  <si>
    <t>To The Top</t>
  </si>
  <si>
    <t>Brolis</t>
  </si>
  <si>
    <t>Kin</t>
  </si>
  <si>
    <t>Žmogžudystė rytų eksprese</t>
  </si>
  <si>
    <t>Murder On The Orient Express</t>
  </si>
  <si>
    <t>Laiminga pabaiga</t>
  </si>
  <si>
    <t>Happy End</t>
  </si>
  <si>
    <t>FR, DE, AT</t>
  </si>
  <si>
    <t xml:space="preserve">Per tave vienos bėdos </t>
  </si>
  <si>
    <t>En liberte!</t>
  </si>
  <si>
    <t>Eva</t>
  </si>
  <si>
    <t>Kandelarija</t>
  </si>
  <si>
    <t>Candelaria</t>
  </si>
  <si>
    <t>AR, CO, CU, NO, DE</t>
  </si>
  <si>
    <t>Jupiterio menulis</t>
  </si>
  <si>
    <t>Jupiter moon</t>
  </si>
  <si>
    <t>HU</t>
  </si>
  <si>
    <t>Sūnaus globa</t>
  </si>
  <si>
    <t>Jusqu'a la garde</t>
  </si>
  <si>
    <t>Gražuolė ir Sebastianas: draugai visam gyvenimui</t>
  </si>
  <si>
    <t>Belle et Sébastien 3, le dernier chapitre</t>
  </si>
  <si>
    <t>Amžinas gyvenimas</t>
  </si>
  <si>
    <t>Вечная жизнь Александра Христофорова</t>
  </si>
  <si>
    <t>Lyčių kova</t>
  </si>
  <si>
    <t>Battle of The Sexes</t>
  </si>
  <si>
    <t>Visi nori Nikolės</t>
  </si>
  <si>
    <t>London Fields</t>
  </si>
  <si>
    <t>Fantastiška moteris</t>
  </si>
  <si>
    <t>Una mujer fantastica</t>
  </si>
  <si>
    <t>CL, DE, ES</t>
  </si>
  <si>
    <t>Arčiau debesų</t>
  </si>
  <si>
    <t>Cloudboy</t>
  </si>
  <si>
    <t>BG/SE/NL/NO</t>
  </si>
  <si>
    <t xml:space="preserve">Bjornas Borgas prieš Makenrojų </t>
  </si>
  <si>
    <t>Borg vs. McEnroe</t>
  </si>
  <si>
    <t>SE</t>
  </si>
  <si>
    <t xml:space="preserve">Kaip išgelbėti Kalėdas </t>
  </si>
  <si>
    <t>Santa &amp; Cie</t>
  </si>
  <si>
    <t xml:space="preserve">NICO 1988 </t>
  </si>
  <si>
    <t>IT, BE</t>
  </si>
  <si>
    <t>Ką žmonės pasakys</t>
  </si>
  <si>
    <t>Hva vil folk si</t>
  </si>
  <si>
    <t>IN, NO, SE, DE</t>
  </si>
  <si>
    <t>Astridos Lindgren jaunystė</t>
  </si>
  <si>
    <t>Unga Astrid</t>
  </si>
  <si>
    <t>SE, DK</t>
  </si>
  <si>
    <t>Mielas Diktatoriau</t>
  </si>
  <si>
    <t>Dear Dictator</t>
  </si>
  <si>
    <t>Nutikimas Nilo Hiltono viešbutyje</t>
  </si>
  <si>
    <t>The Nile Hilton Incident</t>
  </si>
  <si>
    <t>SE, DK, DE, MA</t>
  </si>
  <si>
    <t>Karo žaidimai</t>
  </si>
  <si>
    <t>Krig</t>
  </si>
  <si>
    <t>SE, DE</t>
  </si>
  <si>
    <t>KC Garsas</t>
  </si>
  <si>
    <t>Fotojuostelė</t>
  </si>
  <si>
    <t>Kodachrome</t>
  </si>
  <si>
    <t>Magiška dėžutė</t>
  </si>
  <si>
    <t>Den magiske juleæske</t>
  </si>
  <si>
    <t>Tylos muzika</t>
  </si>
  <si>
    <t>La musica del silenzio</t>
  </si>
  <si>
    <t>Maria Callas: savais žodžiais</t>
  </si>
  <si>
    <t>Maria by Callas</t>
  </si>
  <si>
    <t>„Michelin“ žvaigždutės: virtuvės istorijos</t>
  </si>
  <si>
    <t>Michelin Stars: Tales from the Kitchen</t>
  </si>
  <si>
    <t>Pakeliui į mokyklą</t>
  </si>
  <si>
    <t>Sur le Chemin de lʾécole</t>
  </si>
  <si>
    <t>Dievo kraštas</t>
  </si>
  <si>
    <t>God's Own Country</t>
  </si>
  <si>
    <t xml:space="preserve">50 Pavasarių </t>
  </si>
  <si>
    <t>Aurore</t>
  </si>
  <si>
    <t>Silvana</t>
  </si>
  <si>
    <t>Silvana - Väck mig när ni vaknat</t>
  </si>
  <si>
    <t xml:space="preserve">Svetingi namai </t>
  </si>
  <si>
    <t>Welcome Home</t>
  </si>
  <si>
    <t xml:space="preserve">Paršas </t>
  </si>
  <si>
    <t>The Pig</t>
  </si>
  <si>
    <t>IR</t>
  </si>
  <si>
    <t>Bel Canto</t>
  </si>
  <si>
    <t xml:space="preserve">Bjaurusis aš 3 </t>
  </si>
  <si>
    <t>Despicable Me 3</t>
  </si>
  <si>
    <t>Panelė Rūgštynė</t>
  </si>
  <si>
    <t>Jamais Contente</t>
  </si>
  <si>
    <t>Nyndorfo karalienė</t>
  </si>
  <si>
    <t>Königin von Niendorf</t>
  </si>
  <si>
    <t>Ryžių karoliukai</t>
  </si>
  <si>
    <t>Basmati Blues</t>
  </si>
  <si>
    <t>Tarp keturių sienų</t>
  </si>
  <si>
    <t>Insyriated</t>
  </si>
  <si>
    <t>BE, FR, LB</t>
  </si>
  <si>
    <t>Užburtas ratas</t>
  </si>
  <si>
    <t>WASP 2016 (Wonder Wheel)</t>
  </si>
  <si>
    <t>Tumo kodeksas</t>
  </si>
  <si>
    <t>Ketvirta versija</t>
  </si>
  <si>
    <t>Aš priglaudžiau prie žemės širdį</t>
  </si>
  <si>
    <t>Kaimynė šnipė</t>
  </si>
  <si>
    <t>Next Door Spy</t>
  </si>
  <si>
    <t>Įžeidimas</t>
  </si>
  <si>
    <t>L‘Insulte</t>
  </si>
  <si>
    <t>BE, US, CY, LB, FR</t>
  </si>
  <si>
    <t>Po medžiu</t>
  </si>
  <si>
    <t>Undir trenu</t>
  </si>
  <si>
    <t>DK, IS, PL, DE</t>
  </si>
  <si>
    <t>Keliaujantys paukščiai</t>
  </si>
  <si>
    <t>Les oiseaux de passage</t>
  </si>
  <si>
    <t>Apie kūna ir sielą</t>
  </si>
  <si>
    <t>A teströl és a lélekröl</t>
  </si>
  <si>
    <t>Ralfas griovėjas 2</t>
  </si>
  <si>
    <t>Ralph Breaks the Internet: Wreck-It Ralph 2</t>
  </si>
  <si>
    <t xml:space="preserve">Vajana </t>
  </si>
  <si>
    <t>Moana</t>
  </si>
  <si>
    <t>Ilgesys</t>
  </si>
  <si>
    <t>Ga'agua</t>
  </si>
  <si>
    <t>IL</t>
  </si>
  <si>
    <t>Telma</t>
  </si>
  <si>
    <t>Thelma</t>
  </si>
  <si>
    <t>NO, FR, DK, SE</t>
  </si>
  <si>
    <t>Apsireiškimas</t>
  </si>
  <si>
    <t>L‘apparition </t>
  </si>
  <si>
    <t>Veidai Kaimai</t>
  </si>
  <si>
    <t>Visages Villages</t>
  </si>
  <si>
    <t>Pabėgimas į Galvestoną</t>
  </si>
  <si>
    <t xml:space="preserve">Galveston </t>
  </si>
  <si>
    <t>Ratai 3</t>
  </si>
  <si>
    <t>Cars 3</t>
  </si>
  <si>
    <t>Ekskursantė</t>
  </si>
  <si>
    <t>Cinemark</t>
  </si>
  <si>
    <t xml:space="preserve">Tu išnyksti </t>
  </si>
  <si>
    <t>Du forsvinder</t>
  </si>
  <si>
    <t>DK,SE</t>
  </si>
  <si>
    <t>Operacija "Riešutai" 2</t>
  </si>
  <si>
    <t>Nut Job 2: Nutty by Nature</t>
  </si>
  <si>
    <t xml:space="preserve">Ponas kūdikis </t>
  </si>
  <si>
    <t>The Boss Baby</t>
  </si>
  <si>
    <t>Dainuok</t>
  </si>
  <si>
    <t>Sing</t>
  </si>
  <si>
    <t>Charmsas</t>
  </si>
  <si>
    <t>Хармс</t>
  </si>
  <si>
    <t>Atsargiai, ragana</t>
  </si>
  <si>
    <t>Zlogonje</t>
  </si>
  <si>
    <t>MK</t>
  </si>
  <si>
    <t xml:space="preserve">Dėl viso pikto </t>
  </si>
  <si>
    <t>Ôtez-moi d'un doute</t>
  </si>
  <si>
    <t>Espenas ir kalno karalius</t>
  </si>
  <si>
    <t>Askeladden - I Dovregubbens hall </t>
  </si>
  <si>
    <t>Kaltė</t>
  </si>
  <si>
    <t>The Guilty</t>
  </si>
  <si>
    <t>Lenktynininkė ir gangsteris</t>
  </si>
  <si>
    <t>Le Fidele</t>
  </si>
  <si>
    <t>BE, NL, FR</t>
  </si>
  <si>
    <t>Didžiapėdžio vaikis</t>
  </si>
  <si>
    <t xml:space="preserve">The Son of Bigfoot </t>
  </si>
  <si>
    <t>Belgų karalius</t>
  </si>
  <si>
    <t>King of the Belgians</t>
  </si>
  <si>
    <t>BE</t>
  </si>
  <si>
    <t>Ką pašnibždėjo pelėda (Trumpukų programa)</t>
  </si>
  <si>
    <t>TBA</t>
  </si>
  <si>
    <t>Emodži filmas</t>
  </si>
  <si>
    <t>Emoji</t>
  </si>
  <si>
    <t>Kariaujanti moteris</t>
  </si>
  <si>
    <t>Woman at War</t>
  </si>
  <si>
    <t>IS, FR</t>
  </si>
  <si>
    <t>Sau ir draugui (dokumentinių filmų programa)</t>
  </si>
  <si>
    <t xml:space="preserve">Vasara, 1993 - ieji </t>
  </si>
  <si>
    <t>Estiu 1993</t>
  </si>
  <si>
    <t>ES</t>
  </si>
  <si>
    <t>Lego Betmenas. Filmas</t>
  </si>
  <si>
    <t>The Lego Batman Movie</t>
  </si>
  <si>
    <t xml:space="preserve">Gulbinas </t>
  </si>
  <si>
    <t>Svanurinn</t>
  </si>
  <si>
    <t>IS,DE,EE</t>
  </si>
  <si>
    <t>Kitos merginos</t>
  </si>
  <si>
    <t>Toiset Tytot</t>
  </si>
  <si>
    <t>FI</t>
  </si>
  <si>
    <t>Išsaugotas</t>
  </si>
  <si>
    <t>Keeper </t>
  </si>
  <si>
    <t>Balerina</t>
  </si>
  <si>
    <t>Ballerina</t>
  </si>
  <si>
    <t xml:space="preserve">Šuns tikslas </t>
  </si>
  <si>
    <t>Dog's Purpose</t>
  </si>
  <si>
    <t>Mažasis Princas</t>
  </si>
  <si>
    <t>Le Petit Prince</t>
  </si>
  <si>
    <t>Noriu būti savimi (dokumentinių filmų programa)</t>
  </si>
  <si>
    <t>Viktorija</t>
  </si>
  <si>
    <t>Victoria</t>
  </si>
  <si>
    <t>A-One Films</t>
  </si>
  <si>
    <t>Nono, berniukas Zigzagiukas</t>
  </si>
  <si>
    <t>Nono, het Zigzag Kind</t>
  </si>
  <si>
    <t>Lumière!</t>
  </si>
  <si>
    <t>Džiunglių būrys</t>
  </si>
  <si>
    <t>Les as de la Jungle</t>
  </si>
  <si>
    <t>Slaptas augintinių gyvenimas</t>
  </si>
  <si>
    <t>The Secret Life Of Pets</t>
  </si>
  <si>
    <t>US, JP</t>
  </si>
  <si>
    <t>Eizenšteinas Guanachuate</t>
  </si>
  <si>
    <t>Eisenstein in Guanajuato</t>
  </si>
  <si>
    <t xml:space="preserve">NL, BE, FI, MX, FR  </t>
  </si>
  <si>
    <t>Lituanie, mano Laisve</t>
  </si>
  <si>
    <t>Didžioji skruzdėlyčių karalystė</t>
  </si>
  <si>
    <t>Minuscule, Valley of the Lost Ants</t>
  </si>
  <si>
    <t xml:space="preserve">Tobulos Kalėdos </t>
  </si>
  <si>
    <t>Love the Coopers</t>
  </si>
  <si>
    <t>Pakalikai </t>
  </si>
  <si>
    <t>Minions</t>
  </si>
  <si>
    <t>Saulėlydis</t>
  </si>
  <si>
    <t>Sunset</t>
  </si>
  <si>
    <t>HR, FR</t>
  </si>
  <si>
    <t xml:space="preserve">Bjaurusis aš </t>
  </si>
  <si>
    <t xml:space="preserve">Despicable Me </t>
  </si>
  <si>
    <t>Bjaurusis aš 2</t>
  </si>
  <si>
    <t>Despicable Me 2</t>
  </si>
  <si>
    <t>Toras. Pasaulių pabaiga</t>
  </si>
  <si>
    <t>Thor: Ragnarok</t>
  </si>
  <si>
    <t>Ankštumas</t>
  </si>
  <si>
    <t>Теснота</t>
  </si>
  <si>
    <t>Geras laikas</t>
  </si>
  <si>
    <t>Good time </t>
  </si>
  <si>
    <t>Emilija iš laisvės alėjos</t>
  </si>
  <si>
    <t>Emilia</t>
  </si>
  <si>
    <t>Manasis Godard'as</t>
  </si>
  <si>
    <t>Redoubtable</t>
  </si>
  <si>
    <t>Mes dešimtmečiai (dokumentinių filmų programa)</t>
  </si>
  <si>
    <t>Hana</t>
  </si>
  <si>
    <t>Hannah</t>
  </si>
  <si>
    <t>IT, FR, BE</t>
  </si>
  <si>
    <t xml:space="preserve">Mažasis vampyras </t>
  </si>
  <si>
    <t>Little Vampire</t>
  </si>
  <si>
    <t>Beatričės bučinys</t>
  </si>
  <si>
    <t>Sage femme</t>
  </si>
  <si>
    <t>Diunkerkas</t>
  </si>
  <si>
    <t>Dunkirk</t>
  </si>
  <si>
    <t>Madmuazelė Paradis</t>
  </si>
  <si>
    <t>Mademoiselle Paradis</t>
  </si>
  <si>
    <t>AT, DE</t>
  </si>
  <si>
    <t>Akloji zona</t>
  </si>
  <si>
    <t>Blind Spot</t>
  </si>
  <si>
    <t>Ava</t>
  </si>
  <si>
    <t>Bobbi Jene</t>
  </si>
  <si>
    <t>DK, SE, IL, US</t>
  </si>
  <si>
    <t>Maisto dievaitės</t>
  </si>
  <si>
    <t>The Goddesses of Food</t>
  </si>
  <si>
    <t>FR, UK</t>
  </si>
  <si>
    <t>Mano mažasis ponis. Filmas</t>
  </si>
  <si>
    <t>My Little Pony</t>
  </si>
  <si>
    <t xml:space="preserve"> 2018-04-04</t>
  </si>
  <si>
    <t>Dėl viso pikto</t>
  </si>
  <si>
    <t>SE , DE ,  DK ,  FR</t>
  </si>
  <si>
    <t>LT, DE</t>
  </si>
  <si>
    <t>BG, SE, NL, NO</t>
  </si>
  <si>
    <t xml:space="preserve">FR, CN, ZA, BR, CO, </t>
  </si>
  <si>
    <t>SE, DE,  DK,  FR</t>
  </si>
  <si>
    <t>ES,  US</t>
  </si>
  <si>
    <t>SE, DE, DK, FR</t>
  </si>
  <si>
    <t>ES, US</t>
  </si>
  <si>
    <t>Preview (2018-02-02)</t>
  </si>
  <si>
    <t>FR,  BE</t>
  </si>
  <si>
    <t>FR ,  BE</t>
  </si>
  <si>
    <t>RU, LT, MK</t>
  </si>
  <si>
    <t>DK ,SE</t>
  </si>
  <si>
    <t>IS ,DE ,EE</t>
  </si>
  <si>
    <t>UK,FR</t>
  </si>
  <si>
    <t>Daunuok</t>
  </si>
  <si>
    <t>Knygynas</t>
  </si>
  <si>
    <t>UK,  US</t>
  </si>
  <si>
    <t>US, CZ,  ES</t>
  </si>
  <si>
    <t>UK,  ES,  DE</t>
  </si>
  <si>
    <t>US,  FR</t>
  </si>
  <si>
    <t>US,  UK</t>
  </si>
  <si>
    <t>IL,  CH,  DE,  FR</t>
  </si>
  <si>
    <t>FR,  MA,  BE</t>
  </si>
  <si>
    <t>SE,  DE</t>
  </si>
  <si>
    <t>US, CZ, ES</t>
  </si>
  <si>
    <t>LT,UK</t>
  </si>
  <si>
    <t>US,  CN</t>
  </si>
  <si>
    <t>US,  CA</t>
  </si>
  <si>
    <t>BE,  FR</t>
  </si>
  <si>
    <t>IT,  BE</t>
  </si>
  <si>
    <t>UK,  CN</t>
  </si>
  <si>
    <t>LT, UK</t>
  </si>
  <si>
    <t>Prie-view (2018-04-04)</t>
  </si>
  <si>
    <t>Prie-view (2018-03-02)</t>
  </si>
  <si>
    <t>FR,  US</t>
  </si>
  <si>
    <t>FI,  PL</t>
  </si>
  <si>
    <t>UK,  CN,  US</t>
  </si>
  <si>
    <t>NL,  BE</t>
  </si>
  <si>
    <t>DE,  AU,  CH,  HK</t>
  </si>
  <si>
    <t>IS,  FR</t>
  </si>
  <si>
    <t>FR, CN, ZA, BR, CO</t>
  </si>
  <si>
    <t>Travolta</t>
  </si>
  <si>
    <t>FR,  ES, US, BE, RO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</si>
  <si>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</si>
  <si>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</si>
  <si>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</si>
  <si>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</si>
  <si>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</si>
  <si>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</si>
  <si>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</si>
  <si>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</si>
  <si>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</si>
  <si>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</si>
  <si>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</si>
  <si>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</si>
  <si>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</si>
  <si>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</si>
  <si>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</si>
  <si>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</si>
  <si>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Pasiskirstymas pagal platintojus</t>
  </si>
  <si>
    <t>Eil. nr</t>
  </si>
  <si>
    <t>NCG Distribution / Universal Pictures International</t>
  </si>
  <si>
    <t>Theatrical Film Distribution / 20th Century Fox</t>
  </si>
  <si>
    <t>NCG Distribution / Paramount Pictures</t>
  </si>
  <si>
    <t>Studio Nominum</t>
  </si>
  <si>
    <t>CineMark</t>
  </si>
  <si>
    <t>LT TOP</t>
  </si>
  <si>
    <t xml:space="preserve">Pajamos </t>
  </si>
  <si>
    <t>NCG Distribution</t>
  </si>
  <si>
    <t>Tremora</t>
  </si>
  <si>
    <t>Tarp pilkų debesų (Ashes in the Snow)</t>
  </si>
  <si>
    <t>Didysis kačių pabėgimas (Cats)</t>
  </si>
  <si>
    <t>Dagas iš akmens amžiaus (Early Man)</t>
  </si>
  <si>
    <t>Nedidelė paslauga (A Simple Favor)</t>
  </si>
  <si>
    <t>Kol dar neatėjo audra (Adrift )</t>
  </si>
  <si>
    <t>Slaptasis agentas Maksas (Show Dogs)</t>
  </si>
  <si>
    <t>Šnipas, kuris mane išdūrė (Spy Who Dumped Me)</t>
  </si>
  <si>
    <t>Lino: nuotykiai katino kailyje (Lino)</t>
  </si>
  <si>
    <t>Teris ir užburta Aušros karalystė (Here comes the Grump)</t>
  </si>
  <si>
    <t>Ledas (Лёд)</t>
  </si>
  <si>
    <t>Princesė ir Drakonas (Princess in Wonderland (Princess and the Dragon))</t>
  </si>
  <si>
    <t>Slaptas keleivis (Commuter )</t>
  </si>
  <si>
    <t>Visi pasaulio pinigai (All the Money in the World)</t>
  </si>
  <si>
    <t>Sniego karalienė: Veidrodžių šalis (Snow Queen 4)</t>
  </si>
  <si>
    <t>Naktinė pamaina (Ночная смена)</t>
  </si>
  <si>
    <t>Antrasis šansas (Second Act)</t>
  </si>
  <si>
    <t>Koletė (Colette)</t>
  </si>
  <si>
    <t>Sicario 2: Kartelių karai (Sicario: Day Of The Soldado)</t>
  </si>
  <si>
    <t>Vabaliukų istorijos (Tall Tales)</t>
  </si>
  <si>
    <t>Namo su laikrodžiais paslaptis (House with a Clock in its Walls)</t>
  </si>
  <si>
    <t>Vartai į anapus (Down a Dark Hall)</t>
  </si>
  <si>
    <t>12 stipriausių (Horse Soldiers (12 strong))</t>
  </si>
  <si>
    <t>Sobiboras (Sobibor)</t>
  </si>
  <si>
    <t>Tikslas – vestuvės! (Destination Wedding)</t>
  </si>
  <si>
    <t>Valstybės paslaptis (Papers (Post))</t>
  </si>
  <si>
    <t>22-oji Mylia (Mile 22)</t>
  </si>
  <si>
    <t>Vagių irštva (Den of Thieves)</t>
  </si>
  <si>
    <t>Milijardierių klubas (Billionaire Boys Club)</t>
  </si>
  <si>
    <t>Žaisliukai suagusiems (Happytime Murders)</t>
  </si>
  <si>
    <t>Knygų klubas (Book Club)</t>
  </si>
  <si>
    <t>Siaubo festas (Hell Fest)</t>
  </si>
  <si>
    <t>Vidurnakčio saulė (Midnight Sun)</t>
  </si>
  <si>
    <t>Gringo (Untitled Nash Edgerton (Gringo))</t>
  </si>
  <si>
    <t>Undinė. Mirties ežeras (Русалка. Озеро мертвых)</t>
  </si>
  <si>
    <t>Meškiukas Padingtonas 2 (Paddington 2)</t>
  </si>
  <si>
    <t>Diena kai aš sugrįšiu (The Mercy)</t>
  </si>
  <si>
    <t>Apie ką galvoja vyrai: pratęsimas (О чём говорят мужчины. Продолжение)</t>
  </si>
  <si>
    <t>Vagių karalius (King of Thieves)</t>
  </si>
  <si>
    <t>Stebiu tave (Break My Heart 1000 Times (I Still See You))</t>
  </si>
  <si>
    <t>Juodraštis (Черновик )</t>
  </si>
  <si>
    <t>Teisingumo angelas: Pipirmėtė (Peppermint)</t>
  </si>
  <si>
    <t>Auklė Tulė (Tully)</t>
  </si>
  <si>
    <t>Nupirk man laimę (Купи меня)</t>
  </si>
  <si>
    <t>Anon (Anon)</t>
  </si>
  <si>
    <t>Gerumo stebuklas (Wonder)</t>
  </si>
  <si>
    <t>Belvilio policininkas (Belleville Cop)</t>
  </si>
  <si>
    <t>Artemis: Žudikų viešbutis (Hotel Artemis)</t>
  </si>
  <si>
    <t>Neįtikėtina Fakyro kelionė (The Extraordinary Journey of the Fakir)</t>
  </si>
  <si>
    <t>Brolis (Kin)</t>
  </si>
  <si>
    <t>Užburtas ratas (WASP 2016 (Wonder Wheel))</t>
  </si>
  <si>
    <t>Didžiapėdžio vaikis (Son of Big Foot)</t>
  </si>
  <si>
    <t>Balerina (2017) (Ballerina (2017))</t>
  </si>
  <si>
    <t>Šuns tikslas (Dog's Purpose)</t>
  </si>
  <si>
    <t>Mažasis Princas (Le Petit Prince)</t>
  </si>
  <si>
    <t>Džiunglių būrys (Les as de la Jungle)</t>
  </si>
  <si>
    <t>Didžioji skruzdėlyčių karalystė (Minuscule, Valley of the Lost Ants)</t>
  </si>
  <si>
    <t>Tobulos Kalėdos (Love the Coopers)</t>
  </si>
  <si>
    <t>Emilija iš Laisvės alėjos (Emilija iš Laisvės alėjos)</t>
  </si>
  <si>
    <t>Mano mažasis ponis. Filmas (My Little Pony)</t>
  </si>
  <si>
    <t>ACME Film Total</t>
  </si>
  <si>
    <t>Taip gimė žvaigždė (Star ir Born)</t>
  </si>
  <si>
    <t>Vienuolė (The Nun)</t>
  </si>
  <si>
    <t>Mažoji pėda (Smallfoot)</t>
  </si>
  <si>
    <t>Fantastiniai gyvūnai: Grindelvaldo piktadarystės (Fantastic Beasts: Crimes of Grindelwald)</t>
  </si>
  <si>
    <t>Oazė: žaidimas prasideda (Ready Player One)</t>
  </si>
  <si>
    <t>Oušeno 8 (Ocean's Eight)</t>
  </si>
  <si>
    <t>Kapų plėšikė Lara Kroft (Tomb Raider)</t>
  </si>
  <si>
    <t>Megalodonas: Grėsmė iš gelmių (Meg)</t>
  </si>
  <si>
    <t>Akvamenas (Aquaman)</t>
  </si>
  <si>
    <t>Žaidimų vakaras (Game Night)</t>
  </si>
  <si>
    <t>Papuolei! (Tag)</t>
  </si>
  <si>
    <t>Griaunantys viską (Rampage)</t>
  </si>
  <si>
    <t>Pasakiškai turtingi (Crazy Rich Asians)</t>
  </si>
  <si>
    <t>Lego Betmenas. Filmas (The Lego Batman Movie)</t>
  </si>
  <si>
    <t>Diunkerkas (Dunkirk)</t>
  </si>
  <si>
    <t>ACME Film / WB Total</t>
  </si>
  <si>
    <t>Grinčas (The Grinch)</t>
  </si>
  <si>
    <t>Penkiasdešimt išlaisvintų atspalvių (Fifty Shades Freed)</t>
  </si>
  <si>
    <t>Juros periodo pasaulis: Kritusi karalystė (Jurassic World: Fallen Kingdom)</t>
  </si>
  <si>
    <t>Super Džonis smogia (Johnny English Strikes Again)</t>
  </si>
  <si>
    <t>Mamma Mia! Štai ir mes (Mamma Mia! Here We Go Again)</t>
  </si>
  <si>
    <t>Mirtingos mašinos (Mortal Engines)</t>
  </si>
  <si>
    <t>Dangoraižis (Skyscraper)</t>
  </si>
  <si>
    <t>Tiesa arba drąsa (Truth or Dare)</t>
  </si>
  <si>
    <t>Pirmasis žmogus (First Man)</t>
  </si>
  <si>
    <t>Pirmasis išvalymas (The first Purge)</t>
  </si>
  <si>
    <t>Helovinas (Halloween)</t>
  </si>
  <si>
    <t>Ugnies žiedas: Sukilimas (Pacific Rim: Uprising)</t>
  </si>
  <si>
    <t>Seksui ne! (Blockers)</t>
  </si>
  <si>
    <t>Lady Bird (Lady Bird)</t>
  </si>
  <si>
    <t>Aukšta klasė 3 (Pitch Perfect 3)</t>
  </si>
  <si>
    <t>Nematomas siūlas (Phantom Thread)</t>
  </si>
  <si>
    <t>Tamsiausia valanda (Darkest Hour)</t>
  </si>
  <si>
    <t>Vakarinė mokykla (Night School)</t>
  </si>
  <si>
    <t>Bjaurusis aš 3 (Despicable Me 3)</t>
  </si>
  <si>
    <t>Dainuok (Sing)</t>
  </si>
  <si>
    <t>Slaptas augintinių gyvenimas (The Secret Life Of Pets)</t>
  </si>
  <si>
    <t>Pakalikai (Minions)</t>
  </si>
  <si>
    <t>Bjaurusis aš (Despicable Me )</t>
  </si>
  <si>
    <t>Bjaurusis aš 2 (Despicable Me 2)</t>
  </si>
  <si>
    <t>NCG Distribution / Universal Pictures International Total</t>
  </si>
  <si>
    <t>Klasės susitikimas: berniukai sugrįžta! (Klasės susitikimas: berniukai sugrįžta!)</t>
  </si>
  <si>
    <t>Lietuviški svingeriai (Lietuviški svingeriai)</t>
  </si>
  <si>
    <t>Tarp mūsų, mergaičių (Tarp mūsų, mergaičių)</t>
  </si>
  <si>
    <t>Aš Žvaigždė. (Aš Žvaigždė.)</t>
  </si>
  <si>
    <t>Rūta (Rūta)</t>
  </si>
  <si>
    <t>Trys milijonai eurų (Trys milijonai eurų)</t>
  </si>
  <si>
    <t>Vabalo filmai Total</t>
  </si>
  <si>
    <t>Bohemijos rapsodija (Bohemian Rhapsody)</t>
  </si>
  <si>
    <t>Deadpool 2 (Deadpool 2)</t>
  </si>
  <si>
    <t>Bėgantis labirintu: vaistai nuo mirties (Maze Runner: The Death Cure)</t>
  </si>
  <si>
    <t>Bulius Ferdinandas (Ferdinand)</t>
  </si>
  <si>
    <t>Raudonasis Žvirblis (Red Sparrow)</t>
  </si>
  <si>
    <t>Vandens forma (The Shape of Water)</t>
  </si>
  <si>
    <t>Grobuonis. Patobulinimas (The Predator)</t>
  </si>
  <si>
    <t>Trys stendai prie Ebingo, Misūryje (Three Billboards Outside Ebbing, Missouri)</t>
  </si>
  <si>
    <t>Tamsiausios galios (Darkest Minds)</t>
  </si>
  <si>
    <t>Didysis šou meistras (The Greatest Showman)</t>
  </si>
  <si>
    <t>Našlės (Widows)</t>
  </si>
  <si>
    <t>Su meile, Saimonas (Love, Simon)</t>
  </si>
  <si>
    <t>Sunkūs laikai viešbutyje "El Royale" (Bad Times At The El Royale)</t>
  </si>
  <si>
    <t>Žmogžudystė rytų eksprese (Murder On The Orient Express)</t>
  </si>
  <si>
    <t>Lyčių kova (Battle of The Sexes)</t>
  </si>
  <si>
    <t>Ponas kūdikis (The Boss Baby)</t>
  </si>
  <si>
    <t>Theatrical Film Distribution / 20th Century Fox Total</t>
  </si>
  <si>
    <t>Monstrų viešbutis 3: Atostogos (Hotel Transylvania 3)</t>
  </si>
  <si>
    <t>Venomas (Venom)</t>
  </si>
  <si>
    <t>Triušis Piteris (Peter Rabbit)</t>
  </si>
  <si>
    <t>Džiumandži: Sveiki atvykę į Džiungles (Jumanji: Welcome To The Jungle)</t>
  </si>
  <si>
    <t>Tūnąs tamsoje: paskutinis raktas (Insidious: The Last Key )</t>
  </si>
  <si>
    <t>Hanos Greis Egzorcizmas (Possession of Hannah Grace)</t>
  </si>
  <si>
    <t>Žmogus voras: Į naują visatą (Spiderman into the Spiderverse)</t>
  </si>
  <si>
    <t>Alfa (Solutrean (Alpha))</t>
  </si>
  <si>
    <t>Ekvalaizeris 2 (Equalizer 2)</t>
  </si>
  <si>
    <t>Slendermenas (Slender Man)</t>
  </si>
  <si>
    <t>Robinas Hudas (Robin Hood (2018))</t>
  </si>
  <si>
    <t>Paieška (Searching)</t>
  </si>
  <si>
    <t>Mergina voratinklyje (Girl in the Spiders Web)</t>
  </si>
  <si>
    <t>Šerlokas Holmsas ir darktaras Vatsonas (Holmes&amp;Watson)</t>
  </si>
  <si>
    <t>Šiurpuliukai 2: Prakeiktas Helovynas (Goosebumps 2: Haunted Halloween)</t>
  </si>
  <si>
    <t>Emodži filmas (Emoji)</t>
  </si>
  <si>
    <t>ACME Film / SONY Total</t>
  </si>
  <si>
    <t>Nerealieji 2 (Incredibles 2)</t>
  </si>
  <si>
    <t>Keršytojai. Begalybės karas (Avengers: Infinity War)</t>
  </si>
  <si>
    <t>Koko (Coco)</t>
  </si>
  <si>
    <t>Juodoji pantera (Black Panther)</t>
  </si>
  <si>
    <t>Skruzdėliukas ir Vapsva (Ant-Man and The Wasp)</t>
  </si>
  <si>
    <t>Solo. Žvaigždžių karų istorija (Solo: A Star Wars Story)</t>
  </si>
  <si>
    <t>Spragtukas ir keturios karalystės (The Nutcracker and the Four Realms)</t>
  </si>
  <si>
    <t>Žvaigždžių karai: paskutiniai džedajai (Star Wars: Episode VIII - The Last Jedi)</t>
  </si>
  <si>
    <t>Merė Popins grįžta (Mary Poppins Returns)</t>
  </si>
  <si>
    <t>Jonukas (Christopher Robin)</t>
  </si>
  <si>
    <t>Ralfas griovėjas 2 (Ralph Breaks the Internet: Wreck-It Ralph 2)</t>
  </si>
  <si>
    <t>Vajana (Moana)</t>
  </si>
  <si>
    <t>Ratai 3 (Cars 3)</t>
  </si>
  <si>
    <t>Toras. Pasaulių pabaiga (Thor: Ragnarok)</t>
  </si>
  <si>
    <t>Theatrical Film Distribution / WDSMPI Total</t>
  </si>
  <si>
    <t>Gnomai (Gnome Alone)</t>
  </si>
  <si>
    <t>Aš graži (I feel pretty)</t>
  </si>
  <si>
    <t>Trys sekundės (Dvizheniye vverkh)</t>
  </si>
  <si>
    <t>Princas Žavusis (Charming)</t>
  </si>
  <si>
    <t>Dvi uodegos (Два хвоста)</t>
  </si>
  <si>
    <t>Eglutės. Finalas (Ёлки Последние)</t>
  </si>
  <si>
    <t>Du ančiukai ir žąsinas (Duck duck goose)</t>
  </si>
  <si>
    <t>Bitė Maja: Medaus žaidynės (Maya the Bee: The Honey Games)</t>
  </si>
  <si>
    <t>Baltoji iltis (White Fang)</t>
  </si>
  <si>
    <t>Pagrobta princesė (Vykradena pryntsesa: Ruslan i Ludmila)</t>
  </si>
  <si>
    <t>Luisas ir ateiviai (Luis &amp; the Aliens)</t>
  </si>
  <si>
    <t>Pasmerktasis (Непрощенный)</t>
  </si>
  <si>
    <t>Naujosios Eglutės (Novyje yolki)</t>
  </si>
  <si>
    <t>Mara (Mara)</t>
  </si>
  <si>
    <t>Burbuliai. Dežavu (Smeshariki. Dezhavyu)</t>
  </si>
  <si>
    <t>Trys didvyriai ir Egipto princesė (Три богатыря и принцесса Египта)</t>
  </si>
  <si>
    <t>Fiksikai (Fiksiki)</t>
  </si>
  <si>
    <t>Džimas Saga ir mašinistas Lukas (Jim Knopf und Lukas der Lokomotivführer)</t>
  </si>
  <si>
    <t>Šaltasis karas (Zimna wojna)</t>
  </si>
  <si>
    <t>Labas, Oksana Sokolova! (Ну, здравствуй, Оксана Соколова!)</t>
  </si>
  <si>
    <t>Mažoji Italija (Little Italy)</t>
  </si>
  <si>
    <t>Rajone (На районе)</t>
  </si>
  <si>
    <t>Titanas (The Titan)</t>
  </si>
  <si>
    <t>Sadko (Садко)</t>
  </si>
  <si>
    <t>Dėl visko kalta meilė (Tout le monde debout)</t>
  </si>
  <si>
    <t>Zoja (Zoe)</t>
  </si>
  <si>
    <t>Nuotrauka atminimui (Фото на память)</t>
  </si>
  <si>
    <t>Tabaluga (Tabaluga)</t>
  </si>
  <si>
    <t>Operacija: Hunter Killer (Hunter Killer)</t>
  </si>
  <si>
    <t>Per tave vienos bėdos (En liberte!)</t>
  </si>
  <si>
    <t>Amžinas gyvenimas (Вечная жизнь Александра Христофорова)</t>
  </si>
  <si>
    <t>Kaip išgelbėti Kalėdas (Santa &amp; Cie)</t>
  </si>
  <si>
    <t>Mažasis vampyras (Little Vampire)</t>
  </si>
  <si>
    <t>Garsų pasaulio įrašai Total</t>
  </si>
  <si>
    <t>Iš meilės Pablui (Loving Pablo)</t>
  </si>
  <si>
    <t>Drąsusis elniukas Eliotas (Elliot The Littlest Reindeer)</t>
  </si>
  <si>
    <t>Vaiduoklių žemė (Incident In A Ghost Land)</t>
  </si>
  <si>
    <t>Pokerio princesė (Molly's Game)</t>
  </si>
  <si>
    <t>Drugelis (Papillon)</t>
  </si>
  <si>
    <t>Taksi 5 (Taxi 5)</t>
  </si>
  <si>
    <t>Apiplėšimas uragano akyje (Hurricane Heist)</t>
  </si>
  <si>
    <t>Kliedesiai (Delirium)</t>
  </si>
  <si>
    <t>Paskutinis krikštatėvis. Džonas Gotti (Gotti)</t>
  </si>
  <si>
    <t>Pabėgimo planas 2 (Escape Plan 2: Hades)</t>
  </si>
  <si>
    <t>Stalino mirtis (The Death of Stalin)</t>
  </si>
  <si>
    <t>Broliai Sistersai (Sisters Brothers)</t>
  </si>
  <si>
    <t>Misija Katmandu: Nelės ir Simono nuotykiai (Mission Kathmandu: The Adventures of Nelly &amp; Simon)</t>
  </si>
  <si>
    <t>Tykantis šešėliuose (He's Out There)</t>
  </si>
  <si>
    <t>Tobuli aferistai (The Con Is On)</t>
  </si>
  <si>
    <t>Suaugusiųjų žaidimai (Flower)</t>
  </si>
  <si>
    <t>Išdykėlis Patrikas (Patrick)</t>
  </si>
  <si>
    <t>Aš esu Tonia (I, Tonya)</t>
  </si>
  <si>
    <t>Tobulos kopijos (Replicas)</t>
  </si>
  <si>
    <t>Somalio piratai (Pirates of Somalia)</t>
  </si>
  <si>
    <t>Blogasis Samarietis (Bad Samaritan)</t>
  </si>
  <si>
    <t>Džo Breivenas (Braven)</t>
  </si>
  <si>
    <t>Gyvenimo kova (Journeyman)</t>
  </si>
  <si>
    <t>Visi nori Nikolės (London Fields)</t>
  </si>
  <si>
    <t>Fotojuostelė (Kodachrome)</t>
  </si>
  <si>
    <t>Svetingi namai (Welcome Home)</t>
  </si>
  <si>
    <t>Bel Canto (Bel Canto)</t>
  </si>
  <si>
    <t>Ryžių karoliukai (Basmati Blues)</t>
  </si>
  <si>
    <t>Pabėgimas į Galvestoną (Galveston )</t>
  </si>
  <si>
    <t>Operacija "Riešutai" 2 (Nut Job 2: Nutty by Nature)</t>
  </si>
  <si>
    <t>Theatrical Film Distribution Total</t>
  </si>
  <si>
    <t>Singing Fish</t>
  </si>
  <si>
    <t>Moterys meluoja geriau. Robertėlis (Moterys meluoja geriau. Robertėlis)</t>
  </si>
  <si>
    <t>Singing Fish Total</t>
  </si>
  <si>
    <t>Pelėdų kalnas (Pelėdų kalnas)</t>
  </si>
  <si>
    <t>Kino Gamyba Total</t>
  </si>
  <si>
    <t>Paveldėtas (Hereditary)</t>
  </si>
  <si>
    <t>Aš lieknėju! (Я худею)</t>
  </si>
  <si>
    <t>Didžioji kriaušė ir magiška jos kelionė (Den utrolige historie om den kæmpestore pære)</t>
  </si>
  <si>
    <t>Laimės! Sveikatos! (Счастья! Здоровья! )</t>
  </si>
  <si>
    <t>Gimšė! (Днюха! )</t>
  </si>
  <si>
    <t>Vinčesterio košmaras (Winchester)</t>
  </si>
  <si>
    <t>Troliai Mumiai ir žiemos pasaka (Muumien taikatalvi)</t>
  </si>
  <si>
    <t>Žemė: viena nuostabi diena (Earth: One amazing day)</t>
  </si>
  <si>
    <t>Pagonių žiedas (The Pagan King)</t>
  </si>
  <si>
    <t>Izabelė ir jos vyrai (Un beau soleil intérieur)</t>
  </si>
  <si>
    <t>Jaunikis ant balto žirgo (Le Retour du Héros)</t>
  </si>
  <si>
    <t>Knygynas (The Bookshop)</t>
  </si>
  <si>
    <t>Svajonių apps‘as (Status update)</t>
  </si>
  <si>
    <t>Aštuonkojis Dipas (Deep)</t>
  </si>
  <si>
    <t>Mano viršūnė (To The Top)</t>
  </si>
  <si>
    <t>Eva (Eva)</t>
  </si>
  <si>
    <t>Fantastiška moteris (Una mujer fantastica)</t>
  </si>
  <si>
    <t>Apsireiškimas (L‘apparition )</t>
  </si>
  <si>
    <t>Best Film Total</t>
  </si>
  <si>
    <t>Melagiai (Melagiai)</t>
  </si>
  <si>
    <t>Film Jam Total</t>
  </si>
  <si>
    <t>Neįmanoma misija: atpildo diena (Mission: Impossible - Fallout)</t>
  </si>
  <si>
    <t>Tylos zona (A Quiet Place)</t>
  </si>
  <si>
    <t>Kamanė (Bumblebee )</t>
  </si>
  <si>
    <t>Sumažinti žmonės (Downsizing)</t>
  </si>
  <si>
    <t>Operacija Overlord (Overlord)</t>
  </si>
  <si>
    <t>NCG Distribution / Paramount Pictures Total</t>
  </si>
  <si>
    <t>Grąžinti nepriklausomybę (Grąžinti nepriklausomybę)</t>
  </si>
  <si>
    <t>Olegas ir storas Total</t>
  </si>
  <si>
    <t>Sengirė (Sengirė)</t>
  </si>
  <si>
    <t>VšĮ Sengirė Total</t>
  </si>
  <si>
    <t>Širdys (Širdys)</t>
  </si>
  <si>
    <t>Dublis LT Total</t>
  </si>
  <si>
    <t>Plojus (Ploey - You Never Fly Alone )</t>
  </si>
  <si>
    <t>Leo da Vinčis: Misija Mona Liza (Leo Da Vinci: Mission Mona Lisa)</t>
  </si>
  <si>
    <t>Sukeisti Kalėdų seneliai (Santa Swap)</t>
  </si>
  <si>
    <t>Žaislų parduotuvės paslaptis (Tea Pets)</t>
  </si>
  <si>
    <t>Paskutinė s##### (Terminal)</t>
  </si>
  <si>
    <t>Ateities pasaulis (Future World)</t>
  </si>
  <si>
    <t>Mielas Diktatoriau (Dear Dictator)</t>
  </si>
  <si>
    <t>Tylos muzika (La musica del silenzio)</t>
  </si>
  <si>
    <t>Travolta Total</t>
  </si>
  <si>
    <t>Nesijaudink, jis toli nenueis (Don't Worry, He Won't Get Far on Foot)</t>
  </si>
  <si>
    <t>Karštos vasaros naktys (Hot Summer Nights)</t>
  </si>
  <si>
    <t>Tavęs niekada čia nebuvo (You Were Never Really Here)</t>
  </si>
  <si>
    <t>Šventojo elnio nužudymas (The Killing of a Sacred Deer)</t>
  </si>
  <si>
    <t>Fokstrotas (Foxtrot)</t>
  </si>
  <si>
    <t>Floridos projektas (The Florida Project)</t>
  </si>
  <si>
    <t>Krautuvų valsas (In the Aisles)</t>
  </si>
  <si>
    <t>Laimingasis  Ladzaras (Lazzaro felice)</t>
  </si>
  <si>
    <t>Mergina (The Girl)</t>
  </si>
  <si>
    <t>Dvilypis meilužis (Lamant double)</t>
  </si>
  <si>
    <t>Manifestas (Manifesto)</t>
  </si>
  <si>
    <t>Kaip pakabinti nežemišką paną (How to Talk to Girls at Parties)</t>
  </si>
  <si>
    <t>Iš niekur (Aus dem Nichts)</t>
  </si>
  <si>
    <t>Jupiterio menulis (Jupiter moon)</t>
  </si>
  <si>
    <t>Nutikimas Nilo Hiltono viešbutyje (The Nile Hilton Incident)</t>
  </si>
  <si>
    <t>Dievo kraštas (God's Own Country)</t>
  </si>
  <si>
    <t>50 Pavasarių (Aurore)</t>
  </si>
  <si>
    <t>Paršas (2015-01-24+A275:C275)</t>
  </si>
  <si>
    <t>Tarp keturių sienų (Insyriated)</t>
  </si>
  <si>
    <t>Apie kūna ir sielą (A teströl és a lélekröl)</t>
  </si>
  <si>
    <t>Veidai Kaimai (Visages villages)</t>
  </si>
  <si>
    <t>Dėl viso pikto (Ôtez-moi d'un doute)</t>
  </si>
  <si>
    <t>Belgų karalius (King of the Belgians)</t>
  </si>
  <si>
    <t>Viktorija (Victoria)</t>
  </si>
  <si>
    <t>Eizenšteinas Guanachuate (Eisenstein in Guanajuato)</t>
  </si>
  <si>
    <t>Geras laikas (Good time )</t>
  </si>
  <si>
    <t>Beatričės bučinys (Sage femme)</t>
  </si>
  <si>
    <t>A-One Films Total</t>
  </si>
  <si>
    <t>Šventa vieta (The Place)</t>
  </si>
  <si>
    <t>Jūsų Vincentas (Loving Vincent)</t>
  </si>
  <si>
    <t>Terapija (The Work)</t>
  </si>
  <si>
    <t>Dabar tai jau padėk man, Dievuli! (Ni juge, ni soumise)</t>
  </si>
  <si>
    <t>Tyli naktis (Cicha noc)</t>
  </si>
  <si>
    <t>Kandelarija (Candelaria)</t>
  </si>
  <si>
    <t>Sūnaus globa (Jusqu'a la garde)</t>
  </si>
  <si>
    <t>Gražuolė ir Sebastianas: draugai visam gyvenimui (Belle et Sébastien 3, le dernier chapitre)</t>
  </si>
  <si>
    <t>Ką žmonės pasakys (Hva vil folk si)</t>
  </si>
  <si>
    <t>Maria Callas: savais žodžiais (Maria by Callas)</t>
  </si>
  <si>
    <t>„Michelin“ žvaigždutės: virtuvės istorijos (Michelin Stars: Tales from the Kitchen)</t>
  </si>
  <si>
    <t>Silvana (Silvana - Väck mig när ni vaknat)</t>
  </si>
  <si>
    <t>Įžeidimas (L‘Insulte)</t>
  </si>
  <si>
    <t>Po medžiu (Undir trenu)</t>
  </si>
  <si>
    <t>Ilgesys (Ga'agua)</t>
  </si>
  <si>
    <t>Lenktynininkė ir gangsteris (Le Fidele)</t>
  </si>
  <si>
    <t>Lumière! (Lumière!)</t>
  </si>
  <si>
    <t>Ankštumas (Теснота)</t>
  </si>
  <si>
    <t>Manasis Godard'as (Redoubtable)</t>
  </si>
  <si>
    <t>Hana (Hannah)</t>
  </si>
  <si>
    <t>Madmuazelė Paradis (Mademoiselle Paradis)</t>
  </si>
  <si>
    <t>Ava (Ava)</t>
  </si>
  <si>
    <t>Bobbi Jene (Bobbi Jene)</t>
  </si>
  <si>
    <t>Maisto dievaitės (The Goddesses of Food)</t>
  </si>
  <si>
    <t>Europos kinas Total</t>
  </si>
  <si>
    <t>Nuostabieji Lūzeriai. Kita planeta (Nuostabieji Lūzeriai. Kita planeta)</t>
  </si>
  <si>
    <t>Studio Nominum Total</t>
  </si>
  <si>
    <t>Pliusas (Pliusas)</t>
  </si>
  <si>
    <t>VšĮ Komiko teatras Total</t>
  </si>
  <si>
    <t>Nepažįstamieji: nakties grobis (The Strangers: Prey at Night)</t>
  </si>
  <si>
    <t>Vaiduoklių byla (Ghost Stories)</t>
  </si>
  <si>
    <t>NCG Distribution Total</t>
  </si>
  <si>
    <t>Namas, kurį pastatė Džekas (The House that Jack built)</t>
  </si>
  <si>
    <t>Utioja, liepos 22-oji (Utøya 22. juli)</t>
  </si>
  <si>
    <t>Bjornas Borgas prieš Makenrojų (Borg vs. McEnroe)</t>
  </si>
  <si>
    <t>Astridos Lindgren jaunystė (Unga Astrid)</t>
  </si>
  <si>
    <t>Espenas ir kalno karalius (Askeladden - I Dovregubbens hall )</t>
  </si>
  <si>
    <t>Estinfilm Total</t>
  </si>
  <si>
    <t>Didelis blogas lapinas ir kitos istorijos (Le grand méchant renard et autres contes...)</t>
  </si>
  <si>
    <t>Tamsta Varlius (Meester Kikker)</t>
  </si>
  <si>
    <t>Arčiau debesų (Cloudboy)</t>
  </si>
  <si>
    <t>Pakeliui į mokyklą (Sur le Chemin de lʾécole)</t>
  </si>
  <si>
    <t>Panelė Rūgštynė (Jamais Contente)</t>
  </si>
  <si>
    <t>Kaimynė šnipė (Next Door Spy)</t>
  </si>
  <si>
    <t>Keliaujantys paukščiai (Les oiseaux de passage)</t>
  </si>
  <si>
    <t>Atsargiai, ragana (Zlogonje)</t>
  </si>
  <si>
    <t>Ką pašnibždėjo pelėda (Trumpukų programa) (Ką pašnibždėjo pelėda (Trumpukų programa))</t>
  </si>
  <si>
    <t>Sau ir draugui (dokumentinių filmų programa) (Sau ir draugui (dokumentinių filmų programa))</t>
  </si>
  <si>
    <t>Noriu būti savimi (dokumentinių filmų programa) (Noriu būti savimi (dokumentinių filmų programa))</t>
  </si>
  <si>
    <t>Nono, berniukas Zigzagiukas (Nono, het Zigzag Kind)</t>
  </si>
  <si>
    <t>Mes dešimtmečiai (dokumentinių filmų programa) (Mes dešimtmečiai (dokumentinių filmų programa))</t>
  </si>
  <si>
    <t>Skalvijos kino centras Total</t>
  </si>
  <si>
    <t>Eime su manimi (Walk with me)</t>
  </si>
  <si>
    <t>Maroko istorijos (Razzia)</t>
  </si>
  <si>
    <t>NICO 1988 (NICO 1988 )</t>
  </si>
  <si>
    <t>Greta Garbo Films Total</t>
  </si>
  <si>
    <t>Kvadratas (Rutan)</t>
  </si>
  <si>
    <t>Nemeilė (Nelyubov)</t>
  </si>
  <si>
    <t>Laiminga pabaiga (2018) (Happy End (2018))</t>
  </si>
  <si>
    <t>Telma (Thelma)</t>
  </si>
  <si>
    <t>Tu išnyksti (Du forsvinder)</t>
  </si>
  <si>
    <t>Kaltė (The Guilty)</t>
  </si>
  <si>
    <t>Kariaujanti moteris (Woman at War)</t>
  </si>
  <si>
    <t>Vasara, 1993 - ieji (Estiu 1993)</t>
  </si>
  <si>
    <t>Gulbinas (Svanurinn)</t>
  </si>
  <si>
    <t>Saulėlydis (Sunset)</t>
  </si>
  <si>
    <t>Akloji zona (Blind Spot)</t>
  </si>
  <si>
    <t>Kino Aljansas Total</t>
  </si>
  <si>
    <t>Mulai (Mulai )</t>
  </si>
  <si>
    <t>TV Manija Total</t>
  </si>
  <si>
    <t>Leitis (Leitis)</t>
  </si>
  <si>
    <t>Be Tabu ir Ko Total</t>
  </si>
  <si>
    <t>Stebuklas (Stebuklas)</t>
  </si>
  <si>
    <t>In Script Total</t>
  </si>
  <si>
    <t>Kvėpavimas į marmurą (Kvėpavimas į marmurą)</t>
  </si>
  <si>
    <t>Just a Moment Total</t>
  </si>
  <si>
    <t>Šakalai (Jackals)</t>
  </si>
  <si>
    <t>Vilis ir pašėlę ratai (Wheely)</t>
  </si>
  <si>
    <t>Best4Movies Total</t>
  </si>
  <si>
    <t>100 metų kartu (100 metų kartu)</t>
  </si>
  <si>
    <t>100 metų kartu Total</t>
  </si>
  <si>
    <t>Suspirija (Suspiria)</t>
  </si>
  <si>
    <t>VLG Film Total</t>
  </si>
  <si>
    <t>Karo žaidimai (Krig)</t>
  </si>
  <si>
    <t>Magiška dėžutė (Den magiske juleæske)</t>
  </si>
  <si>
    <t>Nyndorfo karalienė (Königin von Niendorf)</t>
  </si>
  <si>
    <t>Kitos merginos (Toiset Tytot)</t>
  </si>
  <si>
    <t>Išsaugotas (Keeper )</t>
  </si>
  <si>
    <t>KC Garsas Total</t>
  </si>
  <si>
    <t>Močiute, Guten Tag! (LIEBE OMA, GUTEN TAG! )</t>
  </si>
  <si>
    <t>Charmsas (Хармс)</t>
  </si>
  <si>
    <t>Tremora Total</t>
  </si>
  <si>
    <t>Tumo kodeksas (Tumo kodeksas)</t>
  </si>
  <si>
    <t>Aš priglaudžiau prie žemės širdį (Aš priglaudžiau prie žemės širdį)</t>
  </si>
  <si>
    <t>Lituanie, mano Laisve (Lituanie, mano Laisve)</t>
  </si>
  <si>
    <t>Ketvirta versija Total</t>
  </si>
  <si>
    <t>Ekskursantė (Ekskursantė)</t>
  </si>
  <si>
    <t>CineMark Total</t>
  </si>
  <si>
    <t xml:space="preserve">Filmo pavadinimas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</si>
</sst>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\ &quot;€&quot;"/>
    <numFmt numFmtId="166" formatCode="yyyy/mm/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2" xfId="0" applyNumberFormat="1" applyBorder="1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165" fontId="0" fillId="2" borderId="8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49" fontId="0" fillId="0" borderId="0" xfId="0" applyNumberFormat="1"/>
    <xf numFmtId="49" fontId="2" fillId="0" borderId="6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/>
    <xf numFmtId="166" fontId="0" fillId="0" borderId="0" xfId="0" applyNumberFormat="1"/>
    <xf numFmtId="166" fontId="2" fillId="0" borderId="6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0" fillId="2" borderId="8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65" fontId="3" fillId="0" borderId="0" xfId="0" applyNumberFormat="1" applyFont="1"/>
    <xf numFmtId="3" fontId="3" fillId="0" borderId="0" xfId="0" applyNumberFormat="1" applyFont="1"/>
    <xf numFmtId="1" fontId="0" fillId="0" borderId="0" xfId="0" applyNumberFormat="1"/>
    <xf numFmtId="166" fontId="3" fillId="0" borderId="0" xfId="0" applyNumberFormat="1" applyFont="1"/>
  </cellXfs>
  <cellStyles count="1">
    <cellStyle name="Normal" xfId="0" builtinId="0"/>
  </cellStyles>
  <dxfs count="152">
    <dxf>
      <numFmt numFmtId="3" formatCode="#,##0"/>
    </dxf>
    <dxf>
      <numFmt numFmtId="165" formatCode="#,##0\ &quot;€&quot;"/>
    </dxf>
    <dxf>
      <numFmt numFmtId="166" formatCode="yyyy/mm/dd;@"/>
    </dxf>
    <dxf>
      <numFmt numFmtId="1" formatCode="0"/>
    </dxf>
    <dxf>
      <numFmt numFmtId="1" formatCode="0"/>
    </dxf>
    <dxf>
      <numFmt numFmtId="3" formatCode="#,##0"/>
    </dxf>
    <dxf>
      <numFmt numFmtId="165" formatCode="#,##0\ &quot;€&quot;"/>
    </dxf>
    <dxf>
      <numFmt numFmtId="165" formatCode="#,##0\ &quot;€&quot;"/>
    </dxf>
    <dxf>
      <numFmt numFmtId="3" formatCode="#,##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3" formatCode="#,##0"/>
    </dxf>
    <dxf>
      <numFmt numFmtId="165" formatCode="#,##0\ &quot;€&quot;"/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font>
        <b/>
        <charset val="186"/>
      </font>
    </dxf>
    <dxf>
      <numFmt numFmtId="3" formatCode="#,##0"/>
    </dxf>
    <dxf>
      <numFmt numFmtId="165" formatCode="#,##0\ &quot;€&quot;"/>
    </dxf>
    <dxf>
      <font>
        <b/>
        <charset val="186"/>
      </font>
    </dxf>
    <dxf>
      <font>
        <b/>
        <charset val="186"/>
      </font>
    </dxf>
    <dxf>
      <font>
        <b/>
        <charset val="186"/>
      </font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0" formatCode="@"/>
    </dxf>
    <dxf>
      <numFmt numFmtId="30" formatCode="@"/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6" formatCode="yyyy/mm/dd;@"/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5" formatCode="#,##0\ &quot;€&quot;"/>
      <fill>
        <patternFill>
          <fgColor indexed="64"/>
          <bgColor indexed="65"/>
        </patternFill>
      </fill>
      <alignment horizontal="righ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 textRotation="0" wrapText="0" indent="0" justifyLastLine="0" shrinkToFit="0" readingOrder="0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ill>
        <patternFill>
          <fgColor indexed="64"/>
          <bgColor indexed="65"/>
        </patternFill>
      </fill>
      <alignment horizontal="right" vertical="center"/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indexed="65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3" formatCode="#,##0"/>
    </dxf>
    <dxf>
      <fill>
        <patternFill>
          <fgColor indexed="64"/>
          <bgColor auto="1"/>
        </patternFill>
      </fill>
    </dxf>
    <dxf>
      <numFmt numFmtId="165" formatCode="#,##0\ &quot;€&quot;"/>
    </dxf>
    <dxf>
      <numFmt numFmtId="165" formatCode="#,##0\ &quot;€&quot;"/>
      <fill>
        <patternFill>
          <fgColor indexed="64"/>
          <bgColor auto="1"/>
        </patternFill>
      </fill>
    </dxf>
    <dxf>
      <alignment horizontal="left" vertical="bottom" textRotation="0" wrapText="0" indent="0" justifyLastLine="0" shrinkToFit="0" readingOrder="0"/>
    </dxf>
    <dxf>
      <fill>
        <patternFill>
          <fgColor indexed="64"/>
          <bgColor auto="1"/>
        </patternFill>
      </fill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50A3-43BD-926F-F8F4FA2AB48A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50A3-43BD-926F-F8F4FA2AB48A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50A3-43BD-926F-F8F4FA2AB48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50A3-43BD-926F-F8F4FA2AB4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27.666</c:v>
                </c:pt>
                <c:pt idx="1">
                  <c:v>16.100000000000001</c:v>
                </c:pt>
                <c:pt idx="2">
                  <c:v>54.521999999999998</c:v>
                </c:pt>
                <c:pt idx="3">
                  <c:v>1.712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A3-43BD-926F-F8F4FA2AB48A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81D4-44B3-9F85-0C933B7F25CE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81D4-44B3-9F85-0C933B7F25CE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81D4-44B3-9F85-0C933B7F25CE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81D4-44B3-9F85-0C933B7F25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27.353000000000002</c:v>
                </c:pt>
                <c:pt idx="1">
                  <c:v>16.867999999999999</c:v>
                </c:pt>
                <c:pt idx="2">
                  <c:v>53.77</c:v>
                </c:pt>
                <c:pt idx="3">
                  <c:v>2.0089999999999999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D4-44B3-9F85-0C933B7F25CE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0B620E-A637-4CB4-B724-A2E8FC0EEB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5F7E20-3F57-4CB8-8E8A-6390D54B9D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kclt-my.sharepoint.com/personal/a_jucyte_lkc_lt/Documents/Dokumentai/Aust&#279;s/STATISTIKA/Ataskaitos/Metai/Su%20m&#279;nesiais/Formatuoti%20LKC%20svetainei/Su%20Suvestine/2019%20TOP%20Atnaujinta%202026%2003%2021%20su%20menesiais_lkc_suvestine.xlsx" TargetMode="External"/><Relationship Id="rId2" Type="http://schemas.microsoft.com/office/2019/04/relationships/externalLinkLongPath" Target="2019%20TOP%20Atnaujinta%202026%2003%2021%20su%20menesiais_lkc_suvestine.xlsx?8293A36C" TargetMode="External"/><Relationship Id="rId1" Type="http://schemas.openxmlformats.org/officeDocument/2006/relationships/externalLinkPath" Target="file:///\\8293A36C\2019%20TOP%20Atnaujinta%202026%2003%2021%20su%20menesiais_lkc_suvest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uvestinė"/>
      <sheetName val="Platintojų pasiskirtsymas"/>
      <sheetName val="2019"/>
      <sheetName val="Sausis"/>
      <sheetName val="Vasaris"/>
      <sheetName val="Kovas"/>
      <sheetName val="Balandis"/>
      <sheetName val="Gegužė"/>
      <sheetName val="Birželis"/>
      <sheetName val="Liepa"/>
      <sheetName val="Rugpjūtis"/>
      <sheetName val="Rugsėjis"/>
      <sheetName val="Spalis"/>
      <sheetName val="Lapkritis"/>
      <sheetName val="Gruodis"/>
    </sheetNames>
    <sheetDataSet>
      <sheetData sheetId="0">
        <row r="10">
          <cell r="E10" t="str">
            <v>Pajamos %</v>
          </cell>
          <cell r="F10" t="str">
            <v>Žiūrovų skaičius %</v>
          </cell>
        </row>
        <row r="11">
          <cell r="B11" t="str">
            <v>Lietuva</v>
          </cell>
          <cell r="E11">
            <v>19.706</v>
          </cell>
          <cell r="F11">
            <v>19.233000000000001</v>
          </cell>
        </row>
        <row r="12">
          <cell r="B12" t="str">
            <v>Europa</v>
          </cell>
          <cell r="E12">
            <v>15.997</v>
          </cell>
          <cell r="F12">
            <v>17.233000000000001</v>
          </cell>
        </row>
        <row r="13">
          <cell r="B13" t="str">
            <v>JAV</v>
          </cell>
          <cell r="E13">
            <v>59.688000000000002</v>
          </cell>
          <cell r="F13">
            <v>58.628999999999998</v>
          </cell>
        </row>
        <row r="14">
          <cell r="B14" t="str">
            <v>Kita</v>
          </cell>
          <cell r="E14">
            <v>4.609</v>
          </cell>
          <cell r="F14">
            <v>4.9050000000000002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94314F0-5564-4D17-A5F1-D1425ACBDCCB}" name="Table1" displayName="Table1" ref="B10:G15" totalsRowCount="1" headerRowDxfId="24">
  <autoFilter ref="B10:G14" xr:uid="{00000000-0009-0000-0100-000001000000}"/>
  <tableColumns count="6">
    <tableColumn id="1" xr3:uid="{CEEF16A9-FF01-4699-986D-284C5C033E2F}" name="Kategorija" totalsRowLabel="Total"/>
    <tableColumn id="2" xr3:uid="{6DFEDAD4-CF69-4078-888B-3CA32B264CEA}" name="Pajamos" totalsRowFunction="sum" dataDxfId="14" totalsRowDxfId="7"/>
    <tableColumn id="3" xr3:uid="{19E69083-7DFD-4711-A2DD-7186A6D1858E}" name="Žiūrovų skaičius" totalsRowFunction="sum" dataDxfId="13" totalsRowDxfId="8"/>
    <tableColumn id="4" xr3:uid="{43744824-895D-474A-88D3-CF4BD02BA661}" name="Pajamos %" totalsRowFunction="sum" dataDxfId="12" totalsRowDxfId="10"/>
    <tableColumn id="5" xr3:uid="{308DB0F8-8508-4444-8873-D45252BC75D3}" name="Žiūrovų skaičius %" totalsRowFunction="sum" dataDxfId="11" totalsRowDxfId="9"/>
    <tableColumn id="6" xr3:uid="{A255858B-5234-4195-912F-2ECC36C921B3}" name="Filmų skaičius" totalsRowFunction="sum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939950E-A144-4B74-854B-3217A6151EF2}" name="Table17" displayName="Table17" ref="B2:C7" totalsRowShown="0" headerRowDxfId="23">
  <autoFilter ref="B2:C7" xr:uid="{33189579-38D4-4F90-A4D3-5DC42EA940D1}"/>
  <tableColumns count="2">
    <tableColumn id="1" xr3:uid="{3D16FE1D-D6D4-4E86-980D-34FC1FA36C38}" name="Rodiklis"/>
    <tableColumn id="2" xr3:uid="{162872C0-7DAD-4C79-B9A0-138F00431157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B920F0A-C8EB-4651-A51E-2B6547F79FFC}" name="Table18" displayName="Table18" ref="A48:G87" totalsRowCount="1" headerRowDxfId="22">
  <autoFilter ref="A48:G86" xr:uid="{49569EC1-02CD-4A9F-8BE9-723492F99BDC}"/>
  <sortState xmlns:xlrd2="http://schemas.microsoft.com/office/spreadsheetml/2017/richdata2" ref="A49:G86">
    <sortCondition descending="1" ref="C49:C86"/>
  </sortState>
  <tableColumns count="7">
    <tableColumn id="7" xr3:uid="{4CA1B7FA-A175-4572-9D55-1FB10842E213}" name="Eil. nr" totalsRowLabel="Total">
      <calculatedColumnFormula>IF(B49&lt;&gt;"",ROWS($B$49:B49),"")</calculatedColumnFormula>
    </tableColumn>
    <tableColumn id="1" xr3:uid="{30B088BC-7FEC-411C-B99E-5CAA3F6C3757}" name="Platintojas"/>
    <tableColumn id="2" xr3:uid="{90FA6F32-6244-40EC-AE66-A868680B405E}" name="Pajamos" totalsRowFunction="sum" dataDxfId="21" totalsRowDxfId="6"/>
    <tableColumn id="3" xr3:uid="{F702FF51-00EF-4DA5-99EF-E79610FA4B55}" name="Žiūrovų skaičius" totalsRowFunction="sum" dataDxfId="20" totalsRowDxfId="5"/>
    <tableColumn id="4" xr3:uid="{682CEB2A-13D8-416E-B959-103B8D442B79}" name="Filmų skaičius" totalsRowFunction="sum"/>
    <tableColumn id="5" xr3:uid="{2C527BF4-708C-4909-90D2-40EA68FE191B}" name="Pajamos %" totalsRowFunction="sum" totalsRowDxfId="4"/>
    <tableColumn id="6" xr3:uid="{88A28551-AFE5-4CFB-B496-A98FDAB0CF41}" name="Žiūrovų skaičius %" totalsRowFunction="sum" totalsRowDxfId="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C0594B6-8787-4219-91AA-AB036A45EDA7}" name="Table21" displayName="Table21" ref="A90:F100" totalsRowShown="0" headerRowDxfId="19">
  <tableColumns count="6">
    <tableColumn id="7" xr3:uid="{B8B71CD2-A8CE-4C07-AB5D-7619E3B4A155}" name="Eil. Nr."/>
    <tableColumn id="1" xr3:uid="{B2A23A28-AAF3-484F-B2DA-D09FEDAD8A38}" name="Filmo pavadinimas"/>
    <tableColumn id="3" xr3:uid="{E73BE4B8-7B85-44BE-BD38-54345AB5D3E3}" name="Pajamos " dataDxfId="18"/>
    <tableColumn id="4" xr3:uid="{4BA7EFEE-EE22-4126-9DC0-5025E49E4879}" name="Žiūrovų skaičius" dataDxfId="17"/>
    <tableColumn id="5" xr3:uid="{D03B9C2A-BD78-4472-961B-AA1F17A79534}" name="Premjeros data" dataDxfId="16"/>
    <tableColumn id="6" xr3:uid="{20559FF3-098C-4703-A348-69C2084B1268}" name="Platintojas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83A0C7E-7D6B-49EF-AAC6-B8F007CEC93D}" name="Table19" displayName="Table19" ref="A1:E395" totalsRowShown="0">
  <autoFilter ref="A1:E395" xr:uid="{083A0C7E-7D6B-49EF-AAC6-B8F007CEC93D}"/>
  <tableColumns count="5">
    <tableColumn id="1" xr3:uid="{DFFF8E82-7841-422B-88CC-353B5655BBF0}" name="Platintojas"/>
    <tableColumn id="2" xr3:uid="{BD967911-F5EF-4D13-9080-1D65A9D6C19B}" name="Filmo pavadinimas "/>
    <tableColumn id="3" xr3:uid="{016F7A21-470D-46B9-A01A-BD1E2816F115}" name="Pajamos " dataDxfId="1"/>
    <tableColumn id="4" xr3:uid="{230A512F-EAC3-4DA4-80C3-716D5A7827E1}" name="Žiūrovų skaičius" dataDxfId="0"/>
    <tableColumn id="5" xr3:uid="{9064FBEB-6390-4FFE-B3A6-22BFE3A6252C}" name="Premjeros data" dataDxfId="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18" displayName="_2018" ref="A5:I362" totalsRowCount="1" headerRowDxfId="151" dataDxfId="149" headerRowBorderDxfId="150" tableBorderDxfId="148">
  <autoFilter ref="A5:I361" xr:uid="{00000000-0009-0000-0100-000001000000}"/>
  <sortState xmlns:xlrd2="http://schemas.microsoft.com/office/spreadsheetml/2017/richdata2" ref="A6:I349">
    <sortCondition descending="1" ref="E6:E361"/>
  </sortState>
  <tableColumns count="9">
    <tableColumn id="1" xr3:uid="{00000000-0010-0000-0000-000001000000}" name="Eil. Nr." totalsRowLabel="Total" dataDxfId="147">
      <calculatedColumnFormula>IF(B6&lt;&gt;"",ROWS($B$6:B6),"")</calculatedColumnFormula>
    </tableColumn>
    <tableColumn id="2" xr3:uid="{00000000-0010-0000-0000-000002000000}" name="Filmo pavadinimas" totalsRowFunction="count" dataDxfId="146"/>
    <tableColumn id="9" xr3:uid="{00000000-0010-0000-0000-000009000000}" name="Filmo pavadinimas originalo kalba" dataDxfId="145"/>
    <tableColumn id="3" xr3:uid="{00000000-0010-0000-0000-000003000000}" name="Kilmės šalis" dataDxfId="144" totalsRowDxfId="143"/>
    <tableColumn id="4" xr3:uid="{00000000-0010-0000-0000-000004000000}" name="Pajamos" totalsRowFunction="sum" dataDxfId="142" totalsRowDxfId="141"/>
    <tableColumn id="5" xr3:uid="{00000000-0010-0000-0000-000005000000}" name="Žiūrovų skaičius" totalsRowFunction="sum" dataDxfId="140" totalsRowDxfId="139"/>
    <tableColumn id="6" xr3:uid="{00000000-0010-0000-0000-000006000000}" name="Kopijų skaičius" dataDxfId="138"/>
    <tableColumn id="7" xr3:uid="{00000000-0010-0000-0000-000007000000}" name="Premjeros data" dataDxfId="137"/>
    <tableColumn id="8" xr3:uid="{00000000-0010-0000-0000-000008000000}" name="Platintojas" dataDxfId="1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3" displayName="Table3" ref="A5:I72" totalsRowCount="1" headerRowDxfId="135" dataDxfId="133" headerRowBorderDxfId="134" tableBorderDxfId="132" totalsRowBorderDxfId="131">
  <autoFilter ref="A5:I71" xr:uid="{00000000-0009-0000-0100-000002000000}"/>
  <sortState xmlns:xlrd2="http://schemas.microsoft.com/office/spreadsheetml/2017/richdata2" ref="A6:I71">
    <sortCondition descending="1" ref="E6:E71"/>
  </sortState>
  <tableColumns count="9">
    <tableColumn id="1" xr3:uid="{00000000-0010-0000-0100-000001000000}" name="Eil. Nr." dataDxfId="130" totalsRowDxfId="129">
      <calculatedColumnFormula>IF(B6&lt;&gt;"",ROWS($B$6:B6),"")</calculatedColumnFormula>
    </tableColumn>
    <tableColumn id="2" xr3:uid="{00000000-0010-0000-0100-000002000000}" name="Filmo pavadinimas" dataDxfId="128" totalsRowDxfId="127"/>
    <tableColumn id="9" xr3:uid="{00000000-0010-0000-0100-000009000000}" name="Filmo pavadinimas originalo kalba" dataDxfId="126" totalsRowDxfId="125"/>
    <tableColumn id="3" xr3:uid="{00000000-0010-0000-0100-000003000000}" name="Kilmės šalis" dataDxfId="124" totalsRowDxfId="123"/>
    <tableColumn id="4" xr3:uid="{00000000-0010-0000-0100-000004000000}" name="Pajamos" totalsRowFunction="sum" dataDxfId="122" totalsRowDxfId="121"/>
    <tableColumn id="5" xr3:uid="{00000000-0010-0000-0100-000005000000}" name="Žiūrovų skaičius" totalsRowFunction="sum" dataDxfId="120" totalsRowDxfId="119"/>
    <tableColumn id="6" xr3:uid="{00000000-0010-0000-0100-000006000000}" name="Kopijų skaičius" dataDxfId="118" totalsRowDxfId="117"/>
    <tableColumn id="7" xr3:uid="{00000000-0010-0000-0100-000007000000}" name="Premjeros data" dataDxfId="116" totalsRowDxfId="115"/>
    <tableColumn id="8" xr3:uid="{00000000-0010-0000-0100-000008000000}" name="Platintojas" dataDxfId="114" totalsRowDxfId="1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_Vasaris" displayName="Table3_Vasaris" ref="A5:I67" totalsRowCount="1">
  <autoFilter ref="A5:I66" xr:uid="{00000000-0009-0000-0100-000003000000}"/>
  <sortState xmlns:xlrd2="http://schemas.microsoft.com/office/spreadsheetml/2017/richdata2" ref="A6:I66">
    <sortCondition descending="1" ref="E6:E66"/>
  </sortState>
  <tableColumns count="9">
    <tableColumn id="1" xr3:uid="{00000000-0010-0000-0200-000001000000}" name="Eil. Nr.">
      <calculatedColumnFormula>IF(B6&lt;&gt;"",ROWS($B$6:B6),"")</calculatedColumnFormula>
    </tableColumn>
    <tableColumn id="2" xr3:uid="{00000000-0010-0000-0200-000002000000}" name="Filmo pavadinimas"/>
    <tableColumn id="9" xr3:uid="{00000000-0010-0000-0200-000009000000}" name="Filmo pavadinimas originalo kalba" dataDxfId="112"/>
    <tableColumn id="3" xr3:uid="{00000000-0010-0000-0200-000003000000}" name="Kilmės šalis" dataDxfId="111"/>
    <tableColumn id="4" xr3:uid="{00000000-0010-0000-0200-000004000000}" name="Pajamos" totalsRowFunction="sum" dataDxfId="110" totalsRowDxfId="109"/>
    <tableColumn id="5" xr3:uid="{00000000-0010-0000-0200-000005000000}" name="Žiūrovų skaičius" totalsRowFunction="sum" totalsRowDxfId="108"/>
    <tableColumn id="6" xr3:uid="{00000000-0010-0000-0200-000006000000}" name="Kopijų skaičius"/>
    <tableColumn id="7" xr3:uid="{00000000-0010-0000-0200-000007000000}" name="Premjeros data" dataDxfId="107" totalsRowDxfId="106"/>
    <tableColumn id="8" xr3:uid="{00000000-0010-0000-0200-000008000000}" name="Platintoja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_Kovas" displayName="Table3_Kovas" ref="A5:I97" totalsRowCount="1">
  <autoFilter ref="A5:I96" xr:uid="{00000000-0009-0000-0100-000004000000}"/>
  <sortState xmlns:xlrd2="http://schemas.microsoft.com/office/spreadsheetml/2017/richdata2" ref="A6:I96">
    <sortCondition descending="1" ref="E6:E96"/>
  </sortState>
  <tableColumns count="9">
    <tableColumn id="1" xr3:uid="{00000000-0010-0000-0300-000001000000}" name="Eil. Nr."/>
    <tableColumn id="2" xr3:uid="{00000000-0010-0000-0300-000002000000}" name="Filmo pavadinimas" dataDxfId="105" totalsRowDxfId="104"/>
    <tableColumn id="9" xr3:uid="{00000000-0010-0000-0300-000009000000}" name="Filmo pavadinimas originalo kalba" dataDxfId="103"/>
    <tableColumn id="3" xr3:uid="{00000000-0010-0000-0300-000003000000}" name="Kilmės šalis" dataDxfId="102" totalsRowDxfId="101"/>
    <tableColumn id="4" xr3:uid="{00000000-0010-0000-0300-000004000000}" name="Pajamos" totalsRowFunction="sum" dataDxfId="100" totalsRowDxfId="99"/>
    <tableColumn id="5" xr3:uid="{00000000-0010-0000-0300-000005000000}" name="Žiūrovų skaičius" totalsRowFunction="sum" totalsRowDxfId="98"/>
    <tableColumn id="6" xr3:uid="{00000000-0010-0000-0300-000006000000}" name="Kopijų skaičius"/>
    <tableColumn id="7" xr3:uid="{00000000-0010-0000-0300-000007000000}" name="Premjeros data" dataDxfId="97" totalsRowDxfId="96"/>
    <tableColumn id="8" xr3:uid="{00000000-0010-0000-0300-000008000000}" name="Platintoj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86" totalsRowCount="1">
  <autoFilter ref="A5:I85" xr:uid="{00000000-0009-0000-0100-000005000000}"/>
  <sortState xmlns:xlrd2="http://schemas.microsoft.com/office/spreadsheetml/2017/richdata2" ref="A6:I85">
    <sortCondition descending="1" ref="E6:E85"/>
  </sortState>
  <tableColumns count="9">
    <tableColumn id="1" xr3:uid="{00000000-0010-0000-0400-000001000000}" name="Eil. Nr."/>
    <tableColumn id="2" xr3:uid="{00000000-0010-0000-0400-000002000000}" name="Filmo pavadinimas"/>
    <tableColumn id="9" xr3:uid="{00000000-0010-0000-0400-000009000000}" name="Filmo pavadinimas originalo kalba" dataDxfId="95"/>
    <tableColumn id="3" xr3:uid="{00000000-0010-0000-0400-000003000000}" name="Kilmės šalis" dataDxfId="94" totalsRowDxfId="93"/>
    <tableColumn id="4" xr3:uid="{00000000-0010-0000-0400-000004000000}" name="Pajamos" totalsRowFunction="sum" dataDxfId="92" totalsRowDxfId="91"/>
    <tableColumn id="5" xr3:uid="{00000000-0010-0000-0400-000005000000}" name="Žiūrovų skaičius" totalsRowFunction="sum" totalsRowDxfId="90"/>
    <tableColumn id="6" xr3:uid="{00000000-0010-0000-0400-000006000000}" name="Kopijų skaičius"/>
    <tableColumn id="7" xr3:uid="{00000000-0010-0000-0400-000007000000}" name="Premjeros data" dataDxfId="89" totalsRowDxfId="88"/>
    <tableColumn id="8" xr3:uid="{00000000-0010-0000-0400-000008000000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_Gegužė" displayName="Table3_Gegužė" ref="A5:I84" totalsRowCount="1">
  <autoFilter ref="A5:I83" xr:uid="{00000000-0009-0000-0100-000006000000}"/>
  <sortState xmlns:xlrd2="http://schemas.microsoft.com/office/spreadsheetml/2017/richdata2" ref="A6:I83">
    <sortCondition descending="1" ref="E6:E83"/>
  </sortState>
  <tableColumns count="9">
    <tableColumn id="1" xr3:uid="{00000000-0010-0000-0500-000001000000}" name="Eil. Nr."/>
    <tableColumn id="2" xr3:uid="{00000000-0010-0000-0500-000002000000}" name="Filmo pavadinimas"/>
    <tableColumn id="9" xr3:uid="{00000000-0010-0000-0500-000009000000}" name="Filmo pavadinimas originalo kalba" dataDxfId="87"/>
    <tableColumn id="3" xr3:uid="{00000000-0010-0000-0500-000003000000}" name="Kilmės šalis" dataDxfId="86" totalsRowDxfId="85"/>
    <tableColumn id="4" xr3:uid="{00000000-0010-0000-0500-000004000000}" name="Pajamos" totalsRowFunction="sum" dataDxfId="84" totalsRowDxfId="83"/>
    <tableColumn id="5" xr3:uid="{00000000-0010-0000-0500-000005000000}" name="Žiūrovų skaičius" totalsRowFunction="sum" totalsRowDxfId="82"/>
    <tableColumn id="6" xr3:uid="{00000000-0010-0000-0500-000006000000}" name="Kopijų skaičius"/>
    <tableColumn id="7" xr3:uid="{00000000-0010-0000-0500-000007000000}" name="Premjeros data" dataDxfId="81" totalsRowDxfId="80"/>
    <tableColumn id="8" xr3:uid="{00000000-0010-0000-05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91" totalsRowCount="1">
  <autoFilter ref="A5:I90" xr:uid="{00000000-0009-0000-0100-000007000000}"/>
  <sortState xmlns:xlrd2="http://schemas.microsoft.com/office/spreadsheetml/2017/richdata2" ref="A6:I90">
    <sortCondition descending="1" ref="E6:E90"/>
  </sortState>
  <tableColumns count="9">
    <tableColumn id="1" xr3:uid="{00000000-0010-0000-0600-000001000000}" name="Eil. Nr."/>
    <tableColumn id="2" xr3:uid="{00000000-0010-0000-0600-000002000000}" name="Filmo pavadinimas"/>
    <tableColumn id="9" xr3:uid="{00000000-0010-0000-0600-000009000000}" name="Filmo pavadinimas originalo kalba" dataDxfId="79"/>
    <tableColumn id="3" xr3:uid="{00000000-0010-0000-0600-000003000000}" name="Kilmės šalis" dataDxfId="78" totalsRowDxfId="77"/>
    <tableColumn id="4" xr3:uid="{00000000-0010-0000-0600-000004000000}" name="Pajamos" totalsRowFunction="sum" dataDxfId="76" totalsRowDxfId="75"/>
    <tableColumn id="5" xr3:uid="{00000000-0010-0000-0600-000005000000}" name="Žiūrovų skaičius" totalsRowFunction="sum" totalsRowDxfId="74"/>
    <tableColumn id="6" xr3:uid="{00000000-0010-0000-0600-000006000000}" name="Kopijų skaičius"/>
    <tableColumn id="7" xr3:uid="{00000000-0010-0000-0600-000007000000}" name="Premjeros data" dataDxfId="73" totalsRowDxfId="72"/>
    <tableColumn id="8" xr3:uid="{00000000-0010-0000-06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79" totalsRowCount="1">
  <autoFilter ref="A5:I78" xr:uid="{00000000-0009-0000-0100-000008000000}"/>
  <sortState xmlns:xlrd2="http://schemas.microsoft.com/office/spreadsheetml/2017/richdata2" ref="A6:I78">
    <sortCondition descending="1" ref="E6:E78"/>
  </sortState>
  <tableColumns count="9">
    <tableColumn id="1" xr3:uid="{00000000-0010-0000-0700-000001000000}" name="Eil. Nr."/>
    <tableColumn id="2" xr3:uid="{00000000-0010-0000-0700-000002000000}" name="Filmo pavadinimas"/>
    <tableColumn id="9" xr3:uid="{00000000-0010-0000-0700-000009000000}" name="Filmo pavadinimas originalo kalba" dataDxfId="71"/>
    <tableColumn id="3" xr3:uid="{00000000-0010-0000-0700-000003000000}" name="Kilmės šalis" dataDxfId="70"/>
    <tableColumn id="4" xr3:uid="{00000000-0010-0000-0700-000004000000}" name="Pajamos" totalsRowFunction="sum" dataDxfId="69" totalsRowDxfId="68"/>
    <tableColumn id="5" xr3:uid="{00000000-0010-0000-0700-000005000000}" name="Žiūrovų skaičius" totalsRowFunction="sum" totalsRowDxfId="67"/>
    <tableColumn id="6" xr3:uid="{00000000-0010-0000-0700-000006000000}" name="Kopijų skaičius"/>
    <tableColumn id="7" xr3:uid="{00000000-0010-0000-0700-000007000000}" name="Premjeros data" dataDxfId="66" totalsRowDxfId="65"/>
    <tableColumn id="8" xr3:uid="{00000000-0010-0000-07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87" totalsRowCount="1">
  <autoFilter ref="A5:I86" xr:uid="{00000000-0009-0000-0100-000009000000}"/>
  <sortState xmlns:xlrd2="http://schemas.microsoft.com/office/spreadsheetml/2017/richdata2" ref="A6:I86">
    <sortCondition descending="1" ref="E6:E86"/>
  </sortState>
  <tableColumns count="9">
    <tableColumn id="1" xr3:uid="{00000000-0010-0000-0800-000001000000}" name="Eil. Nr."/>
    <tableColumn id="2" xr3:uid="{00000000-0010-0000-0800-000002000000}" name="Filmo pavadinimas"/>
    <tableColumn id="9" xr3:uid="{00000000-0010-0000-0800-000009000000}" name="Filmo pavadinimas originalo kalba" dataDxfId="64"/>
    <tableColumn id="3" xr3:uid="{00000000-0010-0000-0800-000003000000}" name="Kilmės šalis" dataDxfId="63" totalsRowDxfId="62"/>
    <tableColumn id="4" xr3:uid="{00000000-0010-0000-0800-000004000000}" name="Pajamos" totalsRowFunction="sum" dataDxfId="61" totalsRowDxfId="60"/>
    <tableColumn id="5" xr3:uid="{00000000-0010-0000-0800-000005000000}" name="Žiūrovų skaičius" totalsRowFunction="sum" totalsRowDxfId="59"/>
    <tableColumn id="6" xr3:uid="{00000000-0010-0000-0800-000006000000}" name="Kopijų skaičius"/>
    <tableColumn id="7" xr3:uid="{00000000-0010-0000-0800-000007000000}" name="Premjeros data" dataDxfId="58" totalsRowDxfId="57"/>
    <tableColumn id="8" xr3:uid="{00000000-0010-0000-08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77" totalsRowCount="1">
  <autoFilter ref="A5:I76" xr:uid="{00000000-0009-0000-0100-00000A000000}"/>
  <sortState xmlns:xlrd2="http://schemas.microsoft.com/office/spreadsheetml/2017/richdata2" ref="A6:I76">
    <sortCondition descending="1" ref="E6:E76"/>
  </sortState>
  <tableColumns count="9">
    <tableColumn id="1" xr3:uid="{00000000-0010-0000-0900-000001000000}" name="Eil. Nr."/>
    <tableColumn id="2" xr3:uid="{00000000-0010-0000-0900-000002000000}" name="Filmo pavadinimas"/>
    <tableColumn id="9" xr3:uid="{00000000-0010-0000-0900-000009000000}" name="Filmo pavadinimas originalo kalba" dataDxfId="56"/>
    <tableColumn id="3" xr3:uid="{00000000-0010-0000-0900-000003000000}" name="Kilmės šalis" dataDxfId="55"/>
    <tableColumn id="4" xr3:uid="{00000000-0010-0000-0900-000004000000}" name="Pajamos" totalsRowFunction="sum" dataDxfId="54" totalsRowDxfId="53"/>
    <tableColumn id="5" xr3:uid="{00000000-0010-0000-0900-000005000000}" name="Žiūrovų skaičius" totalsRowFunction="sum" totalsRowDxfId="52"/>
    <tableColumn id="6" xr3:uid="{00000000-0010-0000-0900-000006000000}" name="Kopijų skaičius"/>
    <tableColumn id="7" xr3:uid="{00000000-0010-0000-0900-000007000000}" name="Premjeros data" dataDxfId="51" totalsRowDxfId="50"/>
    <tableColumn id="8" xr3:uid="{00000000-0010-0000-0900-000008000000}" name="Platintojas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72" totalsRowCount="1">
  <autoFilter ref="A5:I71" xr:uid="{00000000-0009-0000-0100-00000B000000}"/>
  <sortState xmlns:xlrd2="http://schemas.microsoft.com/office/spreadsheetml/2017/richdata2" ref="A6:I71">
    <sortCondition descending="1" ref="E6:E71"/>
  </sortState>
  <tableColumns count="9">
    <tableColumn id="1" xr3:uid="{00000000-0010-0000-0A00-000001000000}" name="Eil. Nr."/>
    <tableColumn id="2" xr3:uid="{00000000-0010-0000-0A00-000002000000}" name="Filmo pavadinimas"/>
    <tableColumn id="9" xr3:uid="{00000000-0010-0000-0A00-000009000000}" name="Filmo pavadinimas originalo kalba" dataDxfId="49"/>
    <tableColumn id="3" xr3:uid="{00000000-0010-0000-0A00-000003000000}" name="Kilmės šalis" dataDxfId="48" totalsRowDxfId="47"/>
    <tableColumn id="4" xr3:uid="{00000000-0010-0000-0A00-000004000000}" name="Pajamos" totalsRowFunction="sum" dataDxfId="46" totalsRowDxfId="45"/>
    <tableColumn id="5" xr3:uid="{00000000-0010-0000-0A00-000005000000}" name="Žiūrovų skaičius" totalsRowFunction="sum" totalsRowDxfId="44"/>
    <tableColumn id="6" xr3:uid="{00000000-0010-0000-0A00-000006000000}" name="Kopijų skaičius"/>
    <tableColumn id="7" xr3:uid="{00000000-0010-0000-0A00-000007000000}" name="Premjeros data" dataDxfId="43" totalsRowDxfId="42"/>
    <tableColumn id="8" xr3:uid="{00000000-0010-0000-0A00-000008000000}" name="Platintojas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82" totalsRowCount="1">
  <autoFilter ref="A5:I81" xr:uid="{00000000-0009-0000-0100-00000C000000}"/>
  <sortState xmlns:xlrd2="http://schemas.microsoft.com/office/spreadsheetml/2017/richdata2" ref="A6:I81">
    <sortCondition descending="1" ref="E6:E81"/>
  </sortState>
  <tableColumns count="9">
    <tableColumn id="1" xr3:uid="{00000000-0010-0000-0B00-000001000000}" name="Eil. Nr."/>
    <tableColumn id="2" xr3:uid="{00000000-0010-0000-0B00-000002000000}" name="Filmo pavadinimas"/>
    <tableColumn id="9" xr3:uid="{00000000-0010-0000-0B00-000009000000}" name="Filmo pavadinimas originalo kalba" dataDxfId="41"/>
    <tableColumn id="3" xr3:uid="{00000000-0010-0000-0B00-000003000000}" name="Kilmės šalis" dataDxfId="40" totalsRowDxfId="39"/>
    <tableColumn id="4" xr3:uid="{00000000-0010-0000-0B00-000004000000}" name="Pajamos" totalsRowFunction="sum" dataDxfId="38" totalsRowDxfId="37"/>
    <tableColumn id="5" xr3:uid="{00000000-0010-0000-0B00-000005000000}" name="Žiūrovų skaičius" totalsRowFunction="sum" totalsRowDxfId="36"/>
    <tableColumn id="6" xr3:uid="{00000000-0010-0000-0B00-000006000000}" name="Kopijų skaičius"/>
    <tableColumn id="7" xr3:uid="{00000000-0010-0000-0B00-000007000000}" name="Premjeros data" dataDxfId="35" totalsRowDxfId="34"/>
    <tableColumn id="8" xr3:uid="{00000000-0010-0000-0B00-000008000000}" name="Platintojas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3_Gruodis" displayName="Table3_Gruodis" ref="A5:I90" totalsRowCount="1">
  <autoFilter ref="A5:I89" xr:uid="{00000000-0009-0000-0100-00000D000000}"/>
  <sortState xmlns:xlrd2="http://schemas.microsoft.com/office/spreadsheetml/2017/richdata2" ref="A6:I89">
    <sortCondition descending="1" ref="E6:E89"/>
  </sortState>
  <tableColumns count="9">
    <tableColumn id="1" xr3:uid="{00000000-0010-0000-0C00-000001000000}" name="Eil. Nr." totalsRowLabel=" "/>
    <tableColumn id="2" xr3:uid="{00000000-0010-0000-0C00-000002000000}" name="Filmo pavadinimas"/>
    <tableColumn id="9" xr3:uid="{00000000-0010-0000-0C00-000009000000}" name="Filmo pavadinimas originalo kalba" dataDxfId="33" totalsRowDxfId="32"/>
    <tableColumn id="3" xr3:uid="{00000000-0010-0000-0C00-000003000000}" name="Kilmės šalis" dataDxfId="31" totalsRowDxfId="30"/>
    <tableColumn id="4" xr3:uid="{00000000-0010-0000-0C00-000004000000}" name="Pajamos" totalsRowFunction="sum" dataDxfId="29" totalsRowDxfId="28"/>
    <tableColumn id="5" xr3:uid="{00000000-0010-0000-0C00-000005000000}" name="Žiūrovų skaičius" totalsRowFunction="sum" totalsRowDxfId="27"/>
    <tableColumn id="6" xr3:uid="{00000000-0010-0000-0C00-000006000000}" name="Kopijų skaičius"/>
    <tableColumn id="7" xr3:uid="{00000000-0010-0000-0C00-000007000000}" name="Premjeros data" dataDxfId="26" totalsRowDxfId="25"/>
    <tableColumn id="8" xr3:uid="{00000000-0010-0000-0C00-000008000000}" name="Platintoj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A1BFE-9C71-4C76-B742-633A4CDBCD17}">
  <dimension ref="A1:O113"/>
  <sheetViews>
    <sheetView tabSelected="1" workbookViewId="0">
      <selection activeCell="B3" sqref="B3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8" style="19" customWidth="1"/>
    <col min="4" max="4" width="18" style="12" customWidth="1"/>
    <col min="5" max="7" width="18" customWidth="1"/>
    <col min="8" max="8" width="8.88671875" customWidth="1"/>
    <col min="9" max="10" width="18" customWidth="1"/>
    <col min="11" max="11" width="23.33203125" customWidth="1"/>
    <col min="12" max="15" width="8.88671875" customWidth="1"/>
    <col min="16" max="16384" width="8.88671875" hidden="1"/>
  </cols>
  <sheetData>
    <row r="1" spans="2:7" x14ac:dyDescent="0.3">
      <c r="B1" s="13">
        <v>2018</v>
      </c>
      <c r="C1" s="57"/>
    </row>
    <row r="2" spans="2:7" x14ac:dyDescent="0.3">
      <c r="B2" s="57" t="s">
        <v>878</v>
      </c>
      <c r="C2" s="57" t="s">
        <v>879</v>
      </c>
      <c r="E2" s="12" t="s">
        <v>11</v>
      </c>
    </row>
    <row r="3" spans="2:7" x14ac:dyDescent="0.3">
      <c r="B3" t="s">
        <v>880</v>
      </c>
      <c r="C3">
        <v>289</v>
      </c>
      <c r="E3" s="58" t="s">
        <v>11</v>
      </c>
    </row>
    <row r="4" spans="2:7" x14ac:dyDescent="0.3">
      <c r="B4" t="s">
        <v>881</v>
      </c>
      <c r="C4">
        <v>22</v>
      </c>
    </row>
    <row r="5" spans="2:7" x14ac:dyDescent="0.3">
      <c r="B5" t="s">
        <v>882</v>
      </c>
      <c r="C5" s="12">
        <v>356</v>
      </c>
    </row>
    <row r="6" spans="2:7" x14ac:dyDescent="0.3">
      <c r="B6" t="s">
        <v>883</v>
      </c>
      <c r="C6" s="19">
        <v>22406025.039999999</v>
      </c>
      <c r="E6" s="19" t="s">
        <v>11</v>
      </c>
    </row>
    <row r="7" spans="2:7" x14ac:dyDescent="0.3">
      <c r="B7" t="s">
        <v>884</v>
      </c>
      <c r="C7" s="12">
        <v>4264574</v>
      </c>
    </row>
    <row r="8" spans="2:7" x14ac:dyDescent="0.3"/>
    <row r="9" spans="2:7" x14ac:dyDescent="0.3">
      <c r="B9" s="59" t="s">
        <v>885</v>
      </c>
      <c r="C9" s="59"/>
      <c r="D9" s="59"/>
      <c r="E9" s="59"/>
      <c r="F9" s="59"/>
      <c r="G9" s="59"/>
    </row>
    <row r="10" spans="2:7" x14ac:dyDescent="0.3">
      <c r="B10" s="57" t="s">
        <v>886</v>
      </c>
      <c r="C10" s="60" t="s">
        <v>5</v>
      </c>
      <c r="D10" s="61" t="s">
        <v>6</v>
      </c>
      <c r="E10" s="57" t="s">
        <v>887</v>
      </c>
      <c r="F10" s="57" t="s">
        <v>888</v>
      </c>
      <c r="G10" s="57" t="s">
        <v>889</v>
      </c>
    </row>
    <row r="11" spans="2:7" x14ac:dyDescent="0.3">
      <c r="B11" t="s">
        <v>890</v>
      </c>
      <c r="C11" s="19">
        <v>6198905.21</v>
      </c>
      <c r="D11" s="12">
        <v>1166502</v>
      </c>
      <c r="E11" s="58">
        <v>27.666</v>
      </c>
      <c r="F11" s="58">
        <v>27.353000000000002</v>
      </c>
      <c r="G11">
        <v>27</v>
      </c>
    </row>
    <row r="12" spans="2:7" x14ac:dyDescent="0.3">
      <c r="B12" t="s">
        <v>891</v>
      </c>
      <c r="C12" s="19">
        <v>3607363.23</v>
      </c>
      <c r="D12" s="12">
        <v>719353</v>
      </c>
      <c r="E12" s="58">
        <v>16.100000000000001</v>
      </c>
      <c r="F12" s="58">
        <v>16.867999999999999</v>
      </c>
      <c r="G12">
        <v>150</v>
      </c>
    </row>
    <row r="13" spans="2:7" x14ac:dyDescent="0.3">
      <c r="B13" t="s">
        <v>892</v>
      </c>
      <c r="C13" s="19">
        <v>12216198.130000001</v>
      </c>
      <c r="D13" s="12">
        <v>2293041</v>
      </c>
      <c r="E13" s="58">
        <v>54.521999999999998</v>
      </c>
      <c r="F13" s="58">
        <v>53.77</v>
      </c>
      <c r="G13">
        <v>159</v>
      </c>
    </row>
    <row r="14" spans="2:7" x14ac:dyDescent="0.3">
      <c r="B14" t="s">
        <v>893</v>
      </c>
      <c r="C14" s="19">
        <v>383558.47</v>
      </c>
      <c r="D14" s="12">
        <v>85678</v>
      </c>
      <c r="E14" s="58">
        <v>1.712</v>
      </c>
      <c r="F14" s="58">
        <v>2.0089999999999999</v>
      </c>
      <c r="G14">
        <v>20</v>
      </c>
    </row>
    <row r="15" spans="2:7" x14ac:dyDescent="0.3">
      <c r="B15" t="s">
        <v>12</v>
      </c>
      <c r="C15" s="19">
        <f>SUBTOTAL(109,Table1[Pajamos])</f>
        <v>22406025.039999999</v>
      </c>
      <c r="D15" s="12">
        <f>SUBTOTAL(109,Table1[Žiūrovų skaičius])</f>
        <v>4264574</v>
      </c>
      <c r="E15" s="62">
        <f>SUBTOTAL(109,Table1[Pajamos %])</f>
        <v>100.00000000000001</v>
      </c>
      <c r="F15" s="62">
        <f>SUBTOTAL(109,Table1[Žiūrovų skaičius %])</f>
        <v>100.00000000000001</v>
      </c>
      <c r="G15">
        <f>SUBTOTAL(109,Table1[Filmų skaičius])</f>
        <v>356</v>
      </c>
    </row>
    <row r="16" spans="2:7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spans="1:7" x14ac:dyDescent="0.3"/>
    <row r="34" spans="1:7" x14ac:dyDescent="0.3"/>
    <row r="35" spans="1:7" x14ac:dyDescent="0.3"/>
    <row r="36" spans="1:7" x14ac:dyDescent="0.3"/>
    <row r="37" spans="1:7" x14ac:dyDescent="0.3"/>
    <row r="38" spans="1:7" x14ac:dyDescent="0.3"/>
    <row r="39" spans="1:7" x14ac:dyDescent="0.3"/>
    <row r="40" spans="1:7" x14ac:dyDescent="0.3"/>
    <row r="41" spans="1:7" x14ac:dyDescent="0.3"/>
    <row r="42" spans="1:7" x14ac:dyDescent="0.3"/>
    <row r="43" spans="1:7" x14ac:dyDescent="0.3"/>
    <row r="44" spans="1:7" x14ac:dyDescent="0.3"/>
    <row r="45" spans="1:7" x14ac:dyDescent="0.3"/>
    <row r="46" spans="1:7" x14ac:dyDescent="0.3"/>
    <row r="47" spans="1:7" x14ac:dyDescent="0.3">
      <c r="B47" s="57" t="s">
        <v>894</v>
      </c>
      <c r="C47" s="57"/>
      <c r="D47" s="57"/>
      <c r="E47" s="57"/>
      <c r="F47" s="57"/>
      <c r="G47" s="57"/>
    </row>
    <row r="48" spans="1:7" x14ac:dyDescent="0.3">
      <c r="A48" s="57" t="s">
        <v>895</v>
      </c>
      <c r="B48" s="57" t="s">
        <v>9</v>
      </c>
      <c r="C48" s="60" t="s">
        <v>5</v>
      </c>
      <c r="D48" s="61" t="s">
        <v>6</v>
      </c>
      <c r="E48" s="57" t="s">
        <v>889</v>
      </c>
      <c r="F48" s="57" t="s">
        <v>887</v>
      </c>
      <c r="G48" s="57" t="s">
        <v>888</v>
      </c>
    </row>
    <row r="49" spans="1:7" x14ac:dyDescent="0.3">
      <c r="A49">
        <f>IF(B49&lt;&gt;"",ROWS($B$49:B49),"")</f>
        <v>1</v>
      </c>
      <c r="B49" t="s">
        <v>29</v>
      </c>
      <c r="C49" s="19">
        <v>3063702.04</v>
      </c>
      <c r="D49" s="12">
        <v>598744</v>
      </c>
      <c r="E49">
        <v>59</v>
      </c>
      <c r="F49">
        <v>13.673999999999999</v>
      </c>
      <c r="G49">
        <v>14.04</v>
      </c>
    </row>
    <row r="50" spans="1:7" x14ac:dyDescent="0.3">
      <c r="A50">
        <f>IF(B50&lt;&gt;"",ROWS($B$49:B50),"")</f>
        <v>2</v>
      </c>
      <c r="B50" t="s">
        <v>49</v>
      </c>
      <c r="C50" s="19">
        <v>2633917.25</v>
      </c>
      <c r="D50" s="12">
        <v>468870</v>
      </c>
      <c r="E50">
        <v>15</v>
      </c>
      <c r="F50">
        <v>11.755000000000001</v>
      </c>
      <c r="G50">
        <v>10.994999999999999</v>
      </c>
    </row>
    <row r="51" spans="1:7" x14ac:dyDescent="0.3">
      <c r="A51">
        <f>IF(B51&lt;&gt;"",ROWS($B$49:B51),"")</f>
        <v>3</v>
      </c>
      <c r="B51" t="s">
        <v>896</v>
      </c>
      <c r="C51" s="19">
        <v>2589340.12</v>
      </c>
      <c r="D51" s="12">
        <v>477938</v>
      </c>
      <c r="E51">
        <v>24</v>
      </c>
      <c r="F51">
        <v>11.555999999999999</v>
      </c>
      <c r="G51">
        <v>11.207000000000001</v>
      </c>
    </row>
    <row r="52" spans="1:7" x14ac:dyDescent="0.3">
      <c r="A52">
        <f>IF(B52&lt;&gt;"",ROWS($B$49:B52),"")</f>
        <v>4</v>
      </c>
      <c r="B52" t="s">
        <v>32</v>
      </c>
      <c r="C52" s="19">
        <v>2298555</v>
      </c>
      <c r="D52" s="12">
        <v>412661</v>
      </c>
      <c r="E52">
        <v>6</v>
      </c>
      <c r="F52">
        <v>10.259</v>
      </c>
      <c r="G52">
        <v>9.6760000000000002</v>
      </c>
    </row>
    <row r="53" spans="1:7" x14ac:dyDescent="0.3">
      <c r="A53">
        <f>IF(B53&lt;&gt;"",ROWS($B$49:B53),"")</f>
        <v>5</v>
      </c>
      <c r="B53" t="s">
        <v>897</v>
      </c>
      <c r="C53" s="19">
        <v>2253291.85</v>
      </c>
      <c r="D53" s="12">
        <v>404717</v>
      </c>
      <c r="E53">
        <v>16</v>
      </c>
      <c r="F53">
        <v>10.057</v>
      </c>
      <c r="G53">
        <v>9.49</v>
      </c>
    </row>
    <row r="54" spans="1:7" x14ac:dyDescent="0.3">
      <c r="A54">
        <f>IF(B54&lt;&gt;"",ROWS($B$49:B54),"")</f>
        <v>6</v>
      </c>
      <c r="B54" t="s">
        <v>44</v>
      </c>
      <c r="C54" s="19">
        <v>2085162.39</v>
      </c>
      <c r="D54" s="12">
        <v>400059</v>
      </c>
      <c r="E54">
        <v>16</v>
      </c>
      <c r="F54">
        <v>9.3059999999999992</v>
      </c>
      <c r="G54">
        <v>9.3810000000000002</v>
      </c>
    </row>
    <row r="55" spans="1:7" x14ac:dyDescent="0.3">
      <c r="A55">
        <f>IF(B55&lt;&gt;"",ROWS($B$49:B55),"")</f>
        <v>7</v>
      </c>
      <c r="B55" t="s">
        <v>54</v>
      </c>
      <c r="C55" s="19">
        <v>1595454.19</v>
      </c>
      <c r="D55" s="12">
        <v>305854</v>
      </c>
      <c r="E55">
        <v>14</v>
      </c>
      <c r="F55">
        <v>7.1210000000000004</v>
      </c>
      <c r="G55">
        <v>7.1719999999999997</v>
      </c>
    </row>
    <row r="56" spans="1:7" x14ac:dyDescent="0.3">
      <c r="A56">
        <f>IF(B56&lt;&gt;"",ROWS($B$49:B56),"")</f>
        <v>8</v>
      </c>
      <c r="B56" t="s">
        <v>126</v>
      </c>
      <c r="C56" s="19">
        <v>1123110</v>
      </c>
      <c r="D56" s="12">
        <v>241809</v>
      </c>
      <c r="E56">
        <v>33</v>
      </c>
      <c r="F56">
        <v>5.0129999999999999</v>
      </c>
      <c r="G56">
        <v>5.67</v>
      </c>
    </row>
    <row r="57" spans="1:7" x14ac:dyDescent="0.3">
      <c r="A57">
        <f>IF(B57&lt;&gt;"",ROWS($B$49:B57),"")</f>
        <v>9</v>
      </c>
      <c r="B57" t="s">
        <v>146</v>
      </c>
      <c r="C57" s="19">
        <v>613398.42999999993</v>
      </c>
      <c r="D57" s="12">
        <v>120222</v>
      </c>
      <c r="E57">
        <v>30</v>
      </c>
      <c r="F57">
        <v>2.738</v>
      </c>
      <c r="G57">
        <v>2.819</v>
      </c>
    </row>
    <row r="58" spans="1:7" x14ac:dyDescent="0.3">
      <c r="A58">
        <f>IF(B58&lt;&gt;"",ROWS($B$49:B58),"")</f>
        <v>10</v>
      </c>
      <c r="B58" t="s">
        <v>46</v>
      </c>
      <c r="C58" s="19">
        <v>595681.6</v>
      </c>
      <c r="D58" s="12">
        <v>107770</v>
      </c>
      <c r="E58">
        <v>1</v>
      </c>
      <c r="F58">
        <v>2.6589999999999998</v>
      </c>
      <c r="G58">
        <v>2.5270000000000001</v>
      </c>
    </row>
    <row r="59" spans="1:7" x14ac:dyDescent="0.3">
      <c r="A59">
        <f>IF(B59&lt;&gt;"",ROWS($B$49:B59),"")</f>
        <v>11</v>
      </c>
      <c r="B59" t="s">
        <v>56</v>
      </c>
      <c r="C59" s="19">
        <v>446993</v>
      </c>
      <c r="D59" s="12">
        <v>85148</v>
      </c>
      <c r="E59">
        <v>1</v>
      </c>
      <c r="F59">
        <v>1.9950000000000001</v>
      </c>
      <c r="G59">
        <v>1.9970000000000001</v>
      </c>
    </row>
    <row r="60" spans="1:7" x14ac:dyDescent="0.3">
      <c r="A60">
        <f>IF(B60&lt;&gt;"",ROWS($B$49:B60),"")</f>
        <v>12</v>
      </c>
      <c r="B60" t="s">
        <v>120</v>
      </c>
      <c r="C60" s="19">
        <v>442249.23</v>
      </c>
      <c r="D60" s="12">
        <v>90504</v>
      </c>
      <c r="E60">
        <v>18</v>
      </c>
      <c r="F60">
        <v>1.974</v>
      </c>
      <c r="G60">
        <v>2.1219999999999999</v>
      </c>
    </row>
    <row r="61" spans="1:7" x14ac:dyDescent="0.3">
      <c r="A61">
        <f>IF(B61&lt;&gt;"",ROWS($B$49:B61),"")</f>
        <v>13</v>
      </c>
      <c r="B61" t="s">
        <v>59</v>
      </c>
      <c r="C61" s="19">
        <v>413600</v>
      </c>
      <c r="D61" s="12">
        <v>75129</v>
      </c>
      <c r="E61">
        <v>1</v>
      </c>
      <c r="F61">
        <v>1.8460000000000001</v>
      </c>
      <c r="G61">
        <v>1.762</v>
      </c>
    </row>
    <row r="62" spans="1:7" x14ac:dyDescent="0.3">
      <c r="A62">
        <f>IF(B62&lt;&gt;"",ROWS($B$49:B62),"")</f>
        <v>14</v>
      </c>
      <c r="B62" t="s">
        <v>898</v>
      </c>
      <c r="C62" s="19">
        <v>410704.78</v>
      </c>
      <c r="D62" s="12">
        <v>71862</v>
      </c>
      <c r="E62">
        <v>5</v>
      </c>
      <c r="F62">
        <v>1.833</v>
      </c>
      <c r="G62">
        <v>1.6850000000000001</v>
      </c>
    </row>
    <row r="63" spans="1:7" x14ac:dyDescent="0.3">
      <c r="A63">
        <f>IF(B63&lt;&gt;"",ROWS($B$49:B63),"")</f>
        <v>15</v>
      </c>
      <c r="B63" t="s">
        <v>61</v>
      </c>
      <c r="C63" s="19">
        <v>380648.58</v>
      </c>
      <c r="D63" s="12">
        <v>75456</v>
      </c>
      <c r="E63">
        <v>1</v>
      </c>
      <c r="F63">
        <v>1.6990000000000001</v>
      </c>
      <c r="G63">
        <v>1.7689999999999999</v>
      </c>
    </row>
    <row r="64" spans="1:7" x14ac:dyDescent="0.3">
      <c r="A64">
        <f>IF(B64&lt;&gt;"",ROWS($B$49:B64),"")</f>
        <v>16</v>
      </c>
      <c r="B64" t="s">
        <v>81</v>
      </c>
      <c r="C64" s="19">
        <v>258162.97</v>
      </c>
      <c r="D64" s="12">
        <v>62441</v>
      </c>
      <c r="E64">
        <v>1</v>
      </c>
      <c r="F64">
        <v>1.1519999999999999</v>
      </c>
      <c r="G64">
        <v>1.464</v>
      </c>
    </row>
    <row r="65" spans="1:7" x14ac:dyDescent="0.3">
      <c r="A65">
        <f>IF(B65&lt;&gt;"",ROWS($B$49:B65),"")</f>
        <v>17</v>
      </c>
      <c r="B65" t="s">
        <v>88</v>
      </c>
      <c r="C65" s="19">
        <v>241704.67</v>
      </c>
      <c r="D65" s="12">
        <v>47840</v>
      </c>
      <c r="E65">
        <v>1</v>
      </c>
      <c r="F65">
        <v>1.079</v>
      </c>
      <c r="G65">
        <v>1.1220000000000001</v>
      </c>
    </row>
    <row r="66" spans="1:7" x14ac:dyDescent="0.3">
      <c r="A66">
        <f>IF(B66&lt;&gt;"",ROWS($B$49:B66),"")</f>
        <v>18</v>
      </c>
      <c r="B66" t="s">
        <v>876</v>
      </c>
      <c r="C66" s="19">
        <v>212633.01</v>
      </c>
      <c r="D66" s="12">
        <v>46587</v>
      </c>
      <c r="E66">
        <v>8</v>
      </c>
      <c r="F66">
        <v>0.94899999999999995</v>
      </c>
      <c r="G66">
        <v>1.0920000000000001</v>
      </c>
    </row>
    <row r="67" spans="1:7" x14ac:dyDescent="0.3">
      <c r="A67">
        <f>IF(B67&lt;&gt;"",ROWS($B$49:B67),"")</f>
        <v>19</v>
      </c>
      <c r="B67" t="s">
        <v>773</v>
      </c>
      <c r="C67" s="19">
        <v>169557.71</v>
      </c>
      <c r="D67" s="12">
        <v>36877</v>
      </c>
      <c r="E67">
        <v>27</v>
      </c>
      <c r="F67">
        <v>0.75700000000000001</v>
      </c>
      <c r="G67">
        <v>0.86499999999999999</v>
      </c>
    </row>
    <row r="68" spans="1:7" x14ac:dyDescent="0.3">
      <c r="A68">
        <f>IF(B68&lt;&gt;"",ROWS($B$49:B68),"")</f>
        <v>20</v>
      </c>
      <c r="B68" t="s">
        <v>329</v>
      </c>
      <c r="C68" s="19">
        <v>106508.43</v>
      </c>
      <c r="D68" s="12">
        <v>22953</v>
      </c>
      <c r="E68">
        <v>24</v>
      </c>
      <c r="F68">
        <v>0.47499999999999998</v>
      </c>
      <c r="G68">
        <v>0.53800000000000003</v>
      </c>
    </row>
    <row r="69" spans="1:7" x14ac:dyDescent="0.3">
      <c r="A69">
        <f>IF(B69&lt;&gt;"",ROWS($B$49:B69),"")</f>
        <v>21</v>
      </c>
      <c r="B69" t="s">
        <v>899</v>
      </c>
      <c r="C69" s="19">
        <v>86659.699999999983</v>
      </c>
      <c r="D69" s="12">
        <v>19044</v>
      </c>
      <c r="E69">
        <v>1</v>
      </c>
      <c r="F69">
        <v>0.38700000000000001</v>
      </c>
      <c r="G69">
        <v>0.44700000000000001</v>
      </c>
    </row>
    <row r="70" spans="1:7" x14ac:dyDescent="0.3">
      <c r="A70">
        <f>IF(B70&lt;&gt;"",ROWS($B$49:B70),"")</f>
        <v>22</v>
      </c>
      <c r="B70" t="s">
        <v>210</v>
      </c>
      <c r="C70" s="19">
        <v>62698.86</v>
      </c>
      <c r="D70" s="12">
        <v>11802</v>
      </c>
      <c r="E70">
        <v>1</v>
      </c>
      <c r="F70">
        <v>0.28000000000000003</v>
      </c>
      <c r="G70">
        <v>0.27700000000000002</v>
      </c>
    </row>
    <row r="71" spans="1:7" x14ac:dyDescent="0.3">
      <c r="A71">
        <f>IF(B71&lt;&gt;"",ROWS($B$49:B71),"")</f>
        <v>23</v>
      </c>
      <c r="B71" t="s">
        <v>903</v>
      </c>
      <c r="C71" s="19">
        <v>35104.910000000003</v>
      </c>
      <c r="D71" s="12">
        <v>6739</v>
      </c>
      <c r="E71">
        <v>2</v>
      </c>
      <c r="F71">
        <v>0.157</v>
      </c>
      <c r="G71">
        <v>0.158</v>
      </c>
    </row>
    <row r="72" spans="1:7" x14ac:dyDescent="0.3">
      <c r="A72">
        <f>IF(B72&lt;&gt;"",ROWS($B$49:B72),"")</f>
        <v>24</v>
      </c>
      <c r="B72" t="s">
        <v>396</v>
      </c>
      <c r="C72" s="19">
        <v>34532</v>
      </c>
      <c r="D72" s="12">
        <v>7338</v>
      </c>
      <c r="E72">
        <v>5</v>
      </c>
      <c r="F72">
        <v>0.154</v>
      </c>
      <c r="G72">
        <v>0.17199999999999999</v>
      </c>
    </row>
    <row r="73" spans="1:7" x14ac:dyDescent="0.3">
      <c r="A73">
        <f>IF(B73&lt;&gt;"",ROWS($B$49:B73),"")</f>
        <v>25</v>
      </c>
      <c r="B73" t="s">
        <v>513</v>
      </c>
      <c r="C73" s="19">
        <v>33571</v>
      </c>
      <c r="D73" s="12">
        <v>12148</v>
      </c>
      <c r="E73">
        <v>13</v>
      </c>
      <c r="F73">
        <v>0.15</v>
      </c>
      <c r="G73">
        <v>0.28499999999999998</v>
      </c>
    </row>
    <row r="74" spans="1:7" x14ac:dyDescent="0.3">
      <c r="A74">
        <f>IF(B74&lt;&gt;"",ROWS($B$49:B74),"")</f>
        <v>26</v>
      </c>
      <c r="B74" t="s">
        <v>423</v>
      </c>
      <c r="C74" s="19">
        <v>31188</v>
      </c>
      <c r="D74" s="12">
        <v>6546</v>
      </c>
      <c r="E74">
        <v>3</v>
      </c>
      <c r="F74">
        <v>0.13900000000000001</v>
      </c>
      <c r="G74">
        <v>0.153</v>
      </c>
    </row>
    <row r="75" spans="1:7" x14ac:dyDescent="0.3">
      <c r="A75">
        <f>IF(B75&lt;&gt;"",ROWS($B$49:B75),"")</f>
        <v>27</v>
      </c>
      <c r="B75" t="s">
        <v>448</v>
      </c>
      <c r="C75" s="19">
        <v>30955.58</v>
      </c>
      <c r="D75" s="12">
        <v>7185</v>
      </c>
      <c r="E75">
        <v>11</v>
      </c>
      <c r="F75">
        <v>0.13800000000000001</v>
      </c>
      <c r="G75">
        <v>0.16800000000000001</v>
      </c>
    </row>
    <row r="76" spans="1:7" x14ac:dyDescent="0.3">
      <c r="A76">
        <f>IF(B76&lt;&gt;"",ROWS($B$49:B76),"")</f>
        <v>28</v>
      </c>
      <c r="B76" t="s">
        <v>337</v>
      </c>
      <c r="C76" s="19">
        <v>27412</v>
      </c>
      <c r="D76" s="12">
        <v>4793</v>
      </c>
      <c r="E76">
        <v>1</v>
      </c>
      <c r="F76">
        <v>0.122</v>
      </c>
      <c r="G76">
        <v>0.112</v>
      </c>
    </row>
    <row r="77" spans="1:7" x14ac:dyDescent="0.3">
      <c r="A77">
        <f>IF(B77&lt;&gt;"",ROWS($B$49:B77),"")</f>
        <v>29</v>
      </c>
      <c r="B77" t="s">
        <v>363</v>
      </c>
      <c r="C77" s="19">
        <v>22589.599999999999</v>
      </c>
      <c r="D77" s="12">
        <v>6350</v>
      </c>
      <c r="E77">
        <v>1</v>
      </c>
      <c r="F77">
        <v>0.10100000000000001</v>
      </c>
      <c r="G77">
        <v>0.14899999999999999</v>
      </c>
    </row>
    <row r="78" spans="1:7" x14ac:dyDescent="0.3">
      <c r="A78">
        <f>IF(B78&lt;&gt;"",ROWS($B$49:B78),"")</f>
        <v>30</v>
      </c>
      <c r="B78" t="s">
        <v>384</v>
      </c>
      <c r="C78" s="19">
        <v>20897.8</v>
      </c>
      <c r="D78" s="12">
        <v>5042</v>
      </c>
      <c r="E78">
        <v>1</v>
      </c>
      <c r="F78">
        <v>9.2999999999999999E-2</v>
      </c>
      <c r="G78">
        <v>0.11799999999999999</v>
      </c>
    </row>
    <row r="79" spans="1:7" x14ac:dyDescent="0.3">
      <c r="A79">
        <f>IF(B79&lt;&gt;"",ROWS($B$49:B79),"")</f>
        <v>31</v>
      </c>
      <c r="B79" t="s">
        <v>398</v>
      </c>
      <c r="C79" s="19">
        <v>19610.28</v>
      </c>
      <c r="D79" s="12">
        <v>4858</v>
      </c>
      <c r="E79">
        <v>1</v>
      </c>
      <c r="F79">
        <v>8.7999999999999995E-2</v>
      </c>
      <c r="G79">
        <v>0.114</v>
      </c>
    </row>
    <row r="80" spans="1:7" x14ac:dyDescent="0.3">
      <c r="A80">
        <f>IF(B80&lt;&gt;"",ROWS($B$49:B80),"")</f>
        <v>32</v>
      </c>
      <c r="B80" t="s">
        <v>528</v>
      </c>
      <c r="C80" s="19">
        <v>16922.41</v>
      </c>
      <c r="D80" s="12">
        <v>3775</v>
      </c>
      <c r="E80">
        <v>2</v>
      </c>
      <c r="F80">
        <v>7.5999999999999998E-2</v>
      </c>
      <c r="G80">
        <v>8.8999999999999996E-2</v>
      </c>
    </row>
    <row r="81" spans="1:7" x14ac:dyDescent="0.3">
      <c r="A81">
        <f>IF(B81&lt;&gt;"",ROWS($B$49:B81),"")</f>
        <v>33</v>
      </c>
      <c r="B81" t="s">
        <v>438</v>
      </c>
      <c r="C81" s="19">
        <v>14582.18</v>
      </c>
      <c r="D81" s="12">
        <v>3476</v>
      </c>
      <c r="E81">
        <v>1</v>
      </c>
      <c r="F81">
        <v>6.5000000000000002E-2</v>
      </c>
      <c r="G81">
        <v>8.2000000000000003E-2</v>
      </c>
    </row>
    <row r="82" spans="1:7" x14ac:dyDescent="0.3">
      <c r="A82">
        <f>IF(B82&lt;&gt;"",ROWS($B$49:B82),"")</f>
        <v>34</v>
      </c>
      <c r="B82" t="s">
        <v>483</v>
      </c>
      <c r="C82" s="19">
        <v>11292</v>
      </c>
      <c r="D82" s="12">
        <v>2267</v>
      </c>
      <c r="E82">
        <v>1</v>
      </c>
      <c r="F82">
        <v>0.05</v>
      </c>
      <c r="G82">
        <v>5.2999999999999999E-2</v>
      </c>
    </row>
    <row r="83" spans="1:7" x14ac:dyDescent="0.3">
      <c r="A83">
        <f>IF(B83&lt;&gt;"",ROWS($B$49:B83),"")</f>
        <v>35</v>
      </c>
      <c r="B83" t="s">
        <v>642</v>
      </c>
      <c r="C83" s="19">
        <v>10086.02</v>
      </c>
      <c r="D83" s="12">
        <v>6017</v>
      </c>
      <c r="E83">
        <v>5</v>
      </c>
      <c r="F83">
        <v>4.4999999999999998E-2</v>
      </c>
      <c r="G83">
        <v>0.14099999999999999</v>
      </c>
    </row>
    <row r="84" spans="1:7" x14ac:dyDescent="0.3">
      <c r="A84">
        <f>IF(B84&lt;&gt;"",ROWS($B$49:B84),"")</f>
        <v>36</v>
      </c>
      <c r="B84" t="s">
        <v>904</v>
      </c>
      <c r="C84" s="19">
        <v>8293.619999999999</v>
      </c>
      <c r="D84" s="12">
        <v>2138</v>
      </c>
      <c r="E84">
        <v>2</v>
      </c>
      <c r="F84">
        <v>3.6999999999999998E-2</v>
      </c>
      <c r="G84">
        <v>0.05</v>
      </c>
    </row>
    <row r="85" spans="1:7" x14ac:dyDescent="0.3">
      <c r="A85">
        <f>IF(B85&lt;&gt;"",ROWS($B$49:B85),"")</f>
        <v>37</v>
      </c>
      <c r="B85" t="s">
        <v>681</v>
      </c>
      <c r="C85" s="19">
        <v>3985.83</v>
      </c>
      <c r="D85" s="12">
        <v>1108</v>
      </c>
      <c r="E85">
        <v>3</v>
      </c>
      <c r="F85">
        <v>1.7999999999999999E-2</v>
      </c>
      <c r="G85">
        <v>2.5999999999999999E-2</v>
      </c>
    </row>
    <row r="86" spans="1:7" x14ac:dyDescent="0.3">
      <c r="A86">
        <f>IF(B86&lt;&gt;"",ROWS($B$49:B86),"")</f>
        <v>38</v>
      </c>
      <c r="B86" t="s">
        <v>900</v>
      </c>
      <c r="C86" s="19">
        <v>1268</v>
      </c>
      <c r="D86" s="12">
        <v>507</v>
      </c>
      <c r="E86">
        <v>1</v>
      </c>
      <c r="F86">
        <v>6.0000000000000001E-3</v>
      </c>
      <c r="G86">
        <v>1.2E-2</v>
      </c>
    </row>
    <row r="87" spans="1:7" x14ac:dyDescent="0.3">
      <c r="A87" t="s">
        <v>12</v>
      </c>
      <c r="C87" s="19">
        <f>SUBTOTAL(109,Table18[Pajamos])</f>
        <v>22406025.040000003</v>
      </c>
      <c r="D87" s="12">
        <f>SUBTOTAL(109,Table18[Žiūrovų skaičius])</f>
        <v>4264574</v>
      </c>
      <c r="E87">
        <f>SUBTOTAL(109,Table18[Filmų skaičius])</f>
        <v>356</v>
      </c>
      <c r="F87" s="62">
        <f>SUBTOTAL(109,Table18[Pajamos %])</f>
        <v>100.003</v>
      </c>
      <c r="G87" s="62">
        <f>SUBTOTAL(109,Table18[Žiūrovų skaičius %])</f>
        <v>99.998999999999995</v>
      </c>
    </row>
    <row r="88" spans="1:7" x14ac:dyDescent="0.3">
      <c r="B88" s="19"/>
      <c r="C88" s="12"/>
      <c r="D88"/>
    </row>
    <row r="89" spans="1:7" x14ac:dyDescent="0.3">
      <c r="A89" s="57" t="s">
        <v>901</v>
      </c>
      <c r="B89" s="57"/>
      <c r="C89" s="57"/>
      <c r="D89" s="57"/>
      <c r="E89" s="57"/>
    </row>
    <row r="90" spans="1:7" x14ac:dyDescent="0.3">
      <c r="A90" s="57" t="s">
        <v>1</v>
      </c>
      <c r="B90" s="57" t="s">
        <v>2</v>
      </c>
      <c r="C90" s="61" t="s">
        <v>902</v>
      </c>
      <c r="D90" s="57" t="s">
        <v>6</v>
      </c>
      <c r="E90" s="57" t="s">
        <v>8</v>
      </c>
      <c r="F90" s="57" t="s">
        <v>9</v>
      </c>
    </row>
    <row r="91" spans="1:7" x14ac:dyDescent="0.3">
      <c r="A91">
        <v>1</v>
      </c>
      <c r="B91" t="s">
        <v>26</v>
      </c>
      <c r="C91" s="19">
        <v>1295396.02</v>
      </c>
      <c r="D91" s="12">
        <v>240880</v>
      </c>
      <c r="E91" s="51">
        <v>43385</v>
      </c>
      <c r="F91" s="51" t="s">
        <v>29</v>
      </c>
    </row>
    <row r="92" spans="1:7" x14ac:dyDescent="0.3">
      <c r="A92">
        <v>2</v>
      </c>
      <c r="B92" t="s">
        <v>30</v>
      </c>
      <c r="C92" s="19">
        <v>936798</v>
      </c>
      <c r="D92" s="12">
        <v>171672</v>
      </c>
      <c r="E92" s="51">
        <v>43098</v>
      </c>
      <c r="F92" s="51" t="s">
        <v>32</v>
      </c>
    </row>
    <row r="93" spans="1:7" x14ac:dyDescent="0.3">
      <c r="A93">
        <v>3</v>
      </c>
      <c r="B93" t="s">
        <v>41</v>
      </c>
      <c r="C93" s="19">
        <v>645911</v>
      </c>
      <c r="D93" s="12">
        <v>111943</v>
      </c>
      <c r="E93" s="51">
        <v>43399</v>
      </c>
      <c r="F93" s="51" t="s">
        <v>32</v>
      </c>
    </row>
    <row r="94" spans="1:7" x14ac:dyDescent="0.3">
      <c r="A94">
        <v>4</v>
      </c>
      <c r="B94" t="s">
        <v>45</v>
      </c>
      <c r="C94" s="19">
        <v>595681.6</v>
      </c>
      <c r="D94" s="12">
        <v>107770</v>
      </c>
      <c r="E94" s="51">
        <v>43315</v>
      </c>
      <c r="F94" s="51" t="s">
        <v>46</v>
      </c>
    </row>
    <row r="95" spans="1:7" x14ac:dyDescent="0.3">
      <c r="A95">
        <v>5</v>
      </c>
      <c r="B95" t="s">
        <v>55</v>
      </c>
      <c r="C95" s="19">
        <v>446993</v>
      </c>
      <c r="D95" s="12">
        <v>85148</v>
      </c>
      <c r="E95" s="51">
        <v>43147</v>
      </c>
      <c r="F95" s="51" t="s">
        <v>56</v>
      </c>
    </row>
    <row r="96" spans="1:7" x14ac:dyDescent="0.3">
      <c r="A96">
        <v>6</v>
      </c>
      <c r="B96" t="s">
        <v>57</v>
      </c>
      <c r="C96" s="19">
        <v>413600</v>
      </c>
      <c r="D96" s="12">
        <v>75129</v>
      </c>
      <c r="E96" s="51">
        <v>43413</v>
      </c>
      <c r="F96" s="51" t="s">
        <v>59</v>
      </c>
    </row>
    <row r="97" spans="1:6" x14ac:dyDescent="0.3">
      <c r="A97">
        <v>7</v>
      </c>
      <c r="B97" t="s">
        <v>60</v>
      </c>
      <c r="C97" s="19">
        <v>380648.57999999996</v>
      </c>
      <c r="D97" s="12">
        <v>75456</v>
      </c>
      <c r="E97" s="51">
        <v>43119</v>
      </c>
      <c r="F97" s="51" t="s">
        <v>61</v>
      </c>
    </row>
    <row r="98" spans="1:6" x14ac:dyDescent="0.3">
      <c r="A98">
        <v>8</v>
      </c>
      <c r="B98" t="s">
        <v>75</v>
      </c>
      <c r="C98" s="19">
        <v>279880</v>
      </c>
      <c r="D98" s="12">
        <v>47032</v>
      </c>
      <c r="E98" s="51">
        <v>43462</v>
      </c>
      <c r="F98" s="51" t="s">
        <v>32</v>
      </c>
    </row>
    <row r="99" spans="1:6" x14ac:dyDescent="0.3">
      <c r="A99">
        <v>9</v>
      </c>
      <c r="B99" t="s">
        <v>80</v>
      </c>
      <c r="C99" s="19">
        <v>258162.97000000003</v>
      </c>
      <c r="D99" s="12">
        <v>62441</v>
      </c>
      <c r="E99" s="51">
        <v>43189</v>
      </c>
      <c r="F99" s="51" t="s">
        <v>81</v>
      </c>
    </row>
    <row r="100" spans="1:6" x14ac:dyDescent="0.3">
      <c r="A100">
        <v>10</v>
      </c>
      <c r="B100" t="s">
        <v>87</v>
      </c>
      <c r="C100" s="19">
        <v>241704.66999999998</v>
      </c>
      <c r="D100" s="12">
        <v>47840</v>
      </c>
      <c r="E100" s="51">
        <v>43427</v>
      </c>
      <c r="F100" s="51" t="s">
        <v>88</v>
      </c>
    </row>
    <row r="101" spans="1:6" x14ac:dyDescent="0.3"/>
    <row r="102" spans="1:6" x14ac:dyDescent="0.3"/>
    <row r="103" spans="1:6" ht="14.4" customHeight="1" x14ac:dyDescent="0.3"/>
    <row r="104" spans="1:6" ht="14.4" customHeight="1" x14ac:dyDescent="0.3"/>
    <row r="105" spans="1:6" ht="14.4" customHeight="1" x14ac:dyDescent="0.3"/>
    <row r="106" spans="1:6" ht="14.4" customHeight="1" x14ac:dyDescent="0.3"/>
    <row r="107" spans="1:6" ht="14.4" customHeight="1" x14ac:dyDescent="0.3"/>
    <row r="108" spans="1:6" ht="14.4" customHeight="1" x14ac:dyDescent="0.3"/>
    <row r="109" spans="1:6" ht="14.4" customHeight="1" x14ac:dyDescent="0.3"/>
    <row r="110" spans="1:6" ht="14.4" customHeight="1" x14ac:dyDescent="0.3"/>
    <row r="111" spans="1:6" ht="14.4" customHeight="1" x14ac:dyDescent="0.3"/>
    <row r="112" spans="1:6" ht="14.4" customHeight="1" x14ac:dyDescent="0.3"/>
    <row r="113" ht="14.4" customHeight="1" x14ac:dyDescent="0.3"/>
  </sheetData>
  <pageMargins left="0.75" right="0.75" top="1" bottom="1" header="0.5" footer="0.5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CBC1-DD30-45D8-8E5C-581C2C4C883A}">
  <dimension ref="A1:E395"/>
  <sheetViews>
    <sheetView workbookViewId="0"/>
  </sheetViews>
  <sheetFormatPr defaultRowHeight="14.4" x14ac:dyDescent="0.3"/>
  <cols>
    <col min="1" max="1" width="48.33203125" bestFit="1" customWidth="1"/>
    <col min="2" max="2" width="85" bestFit="1" customWidth="1"/>
    <col min="3" max="3" width="15.21875" bestFit="1" customWidth="1"/>
    <col min="4" max="4" width="21" style="12" bestFit="1" customWidth="1"/>
    <col min="5" max="5" width="20.33203125" style="51" bestFit="1" customWidth="1"/>
  </cols>
  <sheetData>
    <row r="1" spans="1:5" x14ac:dyDescent="0.3">
      <c r="A1" s="57" t="s">
        <v>9</v>
      </c>
      <c r="B1" s="57" t="s">
        <v>1300</v>
      </c>
      <c r="C1" s="60" t="s">
        <v>902</v>
      </c>
      <c r="D1" s="61" t="s">
        <v>6</v>
      </c>
      <c r="E1" s="63" t="s">
        <v>8</v>
      </c>
    </row>
    <row r="2" spans="1:5" x14ac:dyDescent="0.3">
      <c r="A2" t="s">
        <v>29</v>
      </c>
      <c r="B2" t="s">
        <v>905</v>
      </c>
      <c r="C2" s="19">
        <v>1295396.02</v>
      </c>
      <c r="D2" s="12">
        <v>240880</v>
      </c>
      <c r="E2" s="51">
        <v>43385</v>
      </c>
    </row>
    <row r="3" spans="1:5" x14ac:dyDescent="0.3">
      <c r="B3" t="s">
        <v>906</v>
      </c>
      <c r="C3" s="19">
        <v>107648.67</v>
      </c>
      <c r="D3" s="12">
        <v>23814</v>
      </c>
      <c r="E3" s="51">
        <v>43378</v>
      </c>
    </row>
    <row r="4" spans="1:5" x14ac:dyDescent="0.3">
      <c r="B4" t="s">
        <v>907</v>
      </c>
      <c r="C4" s="19">
        <v>97649.02</v>
      </c>
      <c r="D4" s="12">
        <v>22404</v>
      </c>
      <c r="E4" s="51">
        <v>43140</v>
      </c>
    </row>
    <row r="5" spans="1:5" x14ac:dyDescent="0.3">
      <c r="B5" t="s">
        <v>908</v>
      </c>
      <c r="C5" s="19">
        <v>93499.67</v>
      </c>
      <c r="D5" s="12">
        <v>17492</v>
      </c>
      <c r="E5" s="51">
        <v>43364</v>
      </c>
    </row>
    <row r="6" spans="1:5" x14ac:dyDescent="0.3">
      <c r="B6" t="s">
        <v>909</v>
      </c>
      <c r="C6" s="19">
        <v>91805.21</v>
      </c>
      <c r="D6" s="12">
        <v>17517</v>
      </c>
      <c r="E6" s="51">
        <v>43252</v>
      </c>
    </row>
    <row r="7" spans="1:5" x14ac:dyDescent="0.3">
      <c r="B7" t="s">
        <v>910</v>
      </c>
      <c r="C7" s="19">
        <v>88161.279999999999</v>
      </c>
      <c r="D7" s="12">
        <v>19756</v>
      </c>
      <c r="E7" s="51">
        <v>43280</v>
      </c>
    </row>
    <row r="8" spans="1:5" x14ac:dyDescent="0.3">
      <c r="B8" t="s">
        <v>911</v>
      </c>
      <c r="C8" s="19">
        <v>64679.98</v>
      </c>
      <c r="D8" s="12">
        <v>11709</v>
      </c>
      <c r="E8" s="51">
        <v>43322</v>
      </c>
    </row>
    <row r="9" spans="1:5" x14ac:dyDescent="0.3">
      <c r="B9" t="s">
        <v>912</v>
      </c>
      <c r="C9" s="19">
        <v>61212.46</v>
      </c>
      <c r="D9" s="12">
        <v>14394</v>
      </c>
      <c r="E9" s="51">
        <v>43203</v>
      </c>
    </row>
    <row r="10" spans="1:5" x14ac:dyDescent="0.3">
      <c r="B10" t="s">
        <v>913</v>
      </c>
      <c r="C10" s="19">
        <v>60747.09</v>
      </c>
      <c r="D10" s="12">
        <v>14514</v>
      </c>
      <c r="E10" s="51">
        <v>43238</v>
      </c>
    </row>
    <row r="11" spans="1:5" x14ac:dyDescent="0.3">
      <c r="B11" t="s">
        <v>914</v>
      </c>
      <c r="C11" s="19">
        <v>57373.03</v>
      </c>
      <c r="D11" s="12">
        <v>10426</v>
      </c>
      <c r="E11" s="51">
        <v>43147</v>
      </c>
    </row>
    <row r="12" spans="1:5" x14ac:dyDescent="0.3">
      <c r="B12" t="s">
        <v>915</v>
      </c>
      <c r="C12" s="19">
        <v>53210.06</v>
      </c>
      <c r="D12" s="12">
        <v>12015</v>
      </c>
      <c r="E12" s="51">
        <v>43357</v>
      </c>
    </row>
    <row r="13" spans="1:5" x14ac:dyDescent="0.3">
      <c r="B13" t="s">
        <v>916</v>
      </c>
      <c r="C13" s="19">
        <v>50910.559999999998</v>
      </c>
      <c r="D13" s="12">
        <v>9662</v>
      </c>
      <c r="E13" s="51">
        <v>43112</v>
      </c>
    </row>
    <row r="14" spans="1:5" x14ac:dyDescent="0.3">
      <c r="B14" t="s">
        <v>917</v>
      </c>
      <c r="C14" s="19">
        <v>47331.91</v>
      </c>
      <c r="D14" s="12">
        <v>8555</v>
      </c>
      <c r="E14" s="51">
        <v>43105</v>
      </c>
    </row>
    <row r="15" spans="1:5" x14ac:dyDescent="0.3">
      <c r="B15" t="s">
        <v>918</v>
      </c>
      <c r="C15" s="19">
        <v>46608.91</v>
      </c>
      <c r="D15" s="12">
        <v>11129</v>
      </c>
      <c r="E15" s="51">
        <v>43455</v>
      </c>
    </row>
    <row r="16" spans="1:5" x14ac:dyDescent="0.3">
      <c r="B16" t="s">
        <v>919</v>
      </c>
      <c r="C16" s="19">
        <v>46523.13</v>
      </c>
      <c r="D16" s="12">
        <v>8858</v>
      </c>
      <c r="E16" s="51">
        <v>43273</v>
      </c>
    </row>
    <row r="17" spans="2:5" x14ac:dyDescent="0.3">
      <c r="B17" t="s">
        <v>920</v>
      </c>
      <c r="C17" s="19">
        <v>46094.94</v>
      </c>
      <c r="D17" s="12">
        <v>7778</v>
      </c>
      <c r="E17" s="51">
        <v>43448</v>
      </c>
    </row>
    <row r="18" spans="2:5" x14ac:dyDescent="0.3">
      <c r="B18" t="s">
        <v>921</v>
      </c>
      <c r="C18" s="19">
        <v>42555.65</v>
      </c>
      <c r="D18" s="12">
        <v>7768</v>
      </c>
      <c r="E18" s="51">
        <v>43427</v>
      </c>
    </row>
    <row r="19" spans="2:5" x14ac:dyDescent="0.3">
      <c r="B19" t="s">
        <v>922</v>
      </c>
      <c r="C19" s="19">
        <v>42340.46</v>
      </c>
      <c r="D19" s="12">
        <v>7629</v>
      </c>
      <c r="E19" s="51">
        <v>43280</v>
      </c>
    </row>
    <row r="20" spans="2:5" x14ac:dyDescent="0.3">
      <c r="B20" t="s">
        <v>923</v>
      </c>
      <c r="C20" s="19">
        <v>40489.49</v>
      </c>
      <c r="D20" s="12">
        <v>10211</v>
      </c>
      <c r="E20" s="51">
        <v>43119</v>
      </c>
    </row>
    <row r="21" spans="2:5" x14ac:dyDescent="0.3">
      <c r="B21" t="s">
        <v>924</v>
      </c>
      <c r="C21" s="19">
        <v>38159.760000000002</v>
      </c>
      <c r="D21" s="12">
        <v>7874</v>
      </c>
      <c r="E21" s="51">
        <v>43371</v>
      </c>
    </row>
    <row r="22" spans="2:5" x14ac:dyDescent="0.3">
      <c r="B22" t="s">
        <v>925</v>
      </c>
      <c r="C22" s="19">
        <v>37630.620000000003</v>
      </c>
      <c r="D22" s="12">
        <v>7016</v>
      </c>
      <c r="E22" s="51">
        <v>43329</v>
      </c>
    </row>
    <row r="23" spans="2:5" x14ac:dyDescent="0.3">
      <c r="B23" t="s">
        <v>926</v>
      </c>
      <c r="C23" s="19">
        <v>35493.71</v>
      </c>
      <c r="D23" s="12">
        <v>6620</v>
      </c>
      <c r="E23" s="51">
        <v>43133</v>
      </c>
    </row>
    <row r="24" spans="2:5" x14ac:dyDescent="0.3">
      <c r="B24" t="s">
        <v>927</v>
      </c>
      <c r="C24" s="19">
        <v>34727.919999999998</v>
      </c>
      <c r="D24" s="12">
        <v>6503</v>
      </c>
      <c r="E24" s="51">
        <v>43224</v>
      </c>
    </row>
    <row r="25" spans="2:5" x14ac:dyDescent="0.3">
      <c r="B25" t="s">
        <v>928</v>
      </c>
      <c r="C25" s="19">
        <v>33526.03</v>
      </c>
      <c r="D25" s="12">
        <v>5792</v>
      </c>
      <c r="E25" s="51">
        <v>43357</v>
      </c>
    </row>
    <row r="26" spans="2:5" x14ac:dyDescent="0.3">
      <c r="B26" t="s">
        <v>929</v>
      </c>
      <c r="C26" s="19">
        <v>33020.870000000003</v>
      </c>
      <c r="D26" s="12">
        <v>6178</v>
      </c>
      <c r="E26" s="51">
        <v>43126</v>
      </c>
    </row>
    <row r="27" spans="2:5" x14ac:dyDescent="0.3">
      <c r="B27" t="s">
        <v>930</v>
      </c>
      <c r="C27" s="19">
        <v>29539.75</v>
      </c>
      <c r="D27" s="12">
        <v>5351</v>
      </c>
      <c r="E27" s="51">
        <v>43343</v>
      </c>
    </row>
    <row r="28" spans="2:5" x14ac:dyDescent="0.3">
      <c r="B28" t="s">
        <v>931</v>
      </c>
      <c r="C28" s="19">
        <v>29438.36</v>
      </c>
      <c r="D28" s="12">
        <v>5652</v>
      </c>
      <c r="E28" s="51">
        <v>43154</v>
      </c>
    </row>
    <row r="29" spans="2:5" x14ac:dyDescent="0.3">
      <c r="B29" t="s">
        <v>932</v>
      </c>
      <c r="C29" s="19">
        <v>29030.99</v>
      </c>
      <c r="D29" s="12">
        <v>5203</v>
      </c>
      <c r="E29" s="51">
        <v>43308</v>
      </c>
    </row>
    <row r="30" spans="2:5" x14ac:dyDescent="0.3">
      <c r="B30" t="s">
        <v>933</v>
      </c>
      <c r="C30" s="19">
        <v>27105.08</v>
      </c>
      <c r="D30" s="12">
        <v>5297</v>
      </c>
      <c r="E30" s="51">
        <v>43336</v>
      </c>
    </row>
    <row r="31" spans="2:5" x14ac:dyDescent="0.3">
      <c r="B31" t="s">
        <v>934</v>
      </c>
      <c r="C31" s="19">
        <v>24865.58</v>
      </c>
      <c r="D31" s="12">
        <v>4701</v>
      </c>
      <c r="E31" s="51">
        <v>43238</v>
      </c>
    </row>
    <row r="32" spans="2:5" x14ac:dyDescent="0.3">
      <c r="B32" t="s">
        <v>935</v>
      </c>
      <c r="C32" s="19">
        <v>24563.87</v>
      </c>
      <c r="D32" s="12">
        <v>4310</v>
      </c>
      <c r="E32" s="51">
        <v>43392</v>
      </c>
    </row>
    <row r="33" spans="2:5" x14ac:dyDescent="0.3">
      <c r="B33" t="s">
        <v>936</v>
      </c>
      <c r="C33" s="19">
        <v>23997.52</v>
      </c>
      <c r="D33" s="12">
        <v>4427</v>
      </c>
      <c r="E33" s="51">
        <v>43194</v>
      </c>
    </row>
    <row r="34" spans="2:5" x14ac:dyDescent="0.3">
      <c r="B34" t="s">
        <v>937</v>
      </c>
      <c r="C34" s="19">
        <v>22203.46</v>
      </c>
      <c r="D34" s="12">
        <v>4125</v>
      </c>
      <c r="E34" s="51">
        <v>43168</v>
      </c>
    </row>
    <row r="35" spans="2:5" x14ac:dyDescent="0.3">
      <c r="B35" t="s">
        <v>938</v>
      </c>
      <c r="C35" s="19">
        <v>21960.86</v>
      </c>
      <c r="D35" s="12">
        <v>4002</v>
      </c>
      <c r="E35" s="51">
        <v>43294</v>
      </c>
    </row>
    <row r="36" spans="2:5" x14ac:dyDescent="0.3">
      <c r="B36" t="s">
        <v>939</v>
      </c>
      <c r="C36" s="19">
        <v>21927.98</v>
      </c>
      <c r="D36" s="12">
        <v>4781</v>
      </c>
      <c r="E36" s="51">
        <v>43070</v>
      </c>
    </row>
    <row r="37" spans="2:5" x14ac:dyDescent="0.3">
      <c r="B37" t="s">
        <v>940</v>
      </c>
      <c r="C37" s="19">
        <v>17449.73</v>
      </c>
      <c r="D37" s="12">
        <v>3626</v>
      </c>
      <c r="E37" s="51">
        <v>43154</v>
      </c>
    </row>
    <row r="38" spans="2:5" x14ac:dyDescent="0.3">
      <c r="B38" t="s">
        <v>941</v>
      </c>
      <c r="C38" s="19">
        <v>17072.27</v>
      </c>
      <c r="D38" s="12">
        <v>2828</v>
      </c>
      <c r="E38" s="51">
        <v>43189</v>
      </c>
    </row>
    <row r="39" spans="2:5" x14ac:dyDescent="0.3">
      <c r="B39" t="s">
        <v>942</v>
      </c>
      <c r="C39" s="19">
        <v>14853.66</v>
      </c>
      <c r="D39" s="12">
        <v>2587</v>
      </c>
      <c r="E39" s="51">
        <v>43406</v>
      </c>
    </row>
    <row r="40" spans="2:5" x14ac:dyDescent="0.3">
      <c r="B40" t="s">
        <v>943</v>
      </c>
      <c r="C40" s="19">
        <v>12758</v>
      </c>
      <c r="D40" s="12">
        <v>2324</v>
      </c>
      <c r="E40" s="51">
        <v>43399</v>
      </c>
    </row>
    <row r="41" spans="2:5" x14ac:dyDescent="0.3">
      <c r="B41" t="s">
        <v>944</v>
      </c>
      <c r="C41" s="19">
        <v>12235.73</v>
      </c>
      <c r="D41" s="12">
        <v>2250</v>
      </c>
      <c r="E41" s="51">
        <v>43252</v>
      </c>
    </row>
    <row r="42" spans="2:5" x14ac:dyDescent="0.3">
      <c r="B42" t="s">
        <v>945</v>
      </c>
      <c r="C42" s="19">
        <v>11818.23</v>
      </c>
      <c r="D42" s="12">
        <v>2565</v>
      </c>
      <c r="E42" s="51">
        <v>43371</v>
      </c>
    </row>
    <row r="43" spans="2:5" x14ac:dyDescent="0.3">
      <c r="B43" t="s">
        <v>946</v>
      </c>
      <c r="C43" s="19">
        <v>11558.9</v>
      </c>
      <c r="D43" s="12">
        <v>2391</v>
      </c>
      <c r="E43" s="51">
        <v>43224</v>
      </c>
    </row>
    <row r="44" spans="2:5" x14ac:dyDescent="0.3">
      <c r="B44" t="s">
        <v>947</v>
      </c>
      <c r="C44" s="19">
        <v>11363.21</v>
      </c>
      <c r="D44" s="12">
        <v>2073</v>
      </c>
      <c r="E44" s="51">
        <v>43161</v>
      </c>
    </row>
    <row r="45" spans="2:5" x14ac:dyDescent="0.3">
      <c r="B45" t="s">
        <v>948</v>
      </c>
      <c r="C45" s="19">
        <v>11107.99</v>
      </c>
      <c r="D45" s="12">
        <v>2444</v>
      </c>
      <c r="E45" s="51">
        <v>43231</v>
      </c>
    </row>
    <row r="46" spans="2:5" x14ac:dyDescent="0.3">
      <c r="B46" t="s">
        <v>949</v>
      </c>
      <c r="C46" s="19">
        <v>9686.7800000000007</v>
      </c>
      <c r="D46" s="12">
        <v>4028</v>
      </c>
      <c r="E46" s="51">
        <v>43056</v>
      </c>
    </row>
    <row r="47" spans="2:5" x14ac:dyDescent="0.3">
      <c r="B47" t="s">
        <v>950</v>
      </c>
      <c r="C47" s="19">
        <v>8531.0499999999993</v>
      </c>
      <c r="D47" s="12">
        <v>1473</v>
      </c>
      <c r="E47" s="51">
        <v>43441</v>
      </c>
    </row>
    <row r="48" spans="2:5" x14ac:dyDescent="0.3">
      <c r="B48" t="s">
        <v>951</v>
      </c>
      <c r="C48" s="19">
        <v>7176.64</v>
      </c>
      <c r="D48" s="12">
        <v>1383</v>
      </c>
      <c r="E48" s="51">
        <v>43266</v>
      </c>
    </row>
    <row r="49" spans="1:5" x14ac:dyDescent="0.3">
      <c r="B49" t="s">
        <v>952</v>
      </c>
      <c r="C49" s="19">
        <v>5829.26</v>
      </c>
      <c r="D49" s="12">
        <v>1159</v>
      </c>
      <c r="E49" s="51">
        <v>43287</v>
      </c>
    </row>
    <row r="50" spans="1:5" x14ac:dyDescent="0.3">
      <c r="B50" t="s">
        <v>953</v>
      </c>
      <c r="C50" s="19">
        <v>5405.77</v>
      </c>
      <c r="D50" s="12">
        <v>997</v>
      </c>
      <c r="E50" s="51">
        <v>43350</v>
      </c>
    </row>
    <row r="51" spans="1:5" x14ac:dyDescent="0.3">
      <c r="B51" t="s">
        <v>954</v>
      </c>
      <c r="C51" s="19">
        <v>1901.92</v>
      </c>
      <c r="D51" s="12">
        <v>410</v>
      </c>
      <c r="E51" s="51">
        <v>43077</v>
      </c>
    </row>
    <row r="52" spans="1:5" x14ac:dyDescent="0.3">
      <c r="B52" t="s">
        <v>955</v>
      </c>
      <c r="C52" s="19">
        <v>933.7</v>
      </c>
      <c r="D52" s="12">
        <v>542</v>
      </c>
      <c r="E52" s="51">
        <v>43028</v>
      </c>
    </row>
    <row r="53" spans="1:5" x14ac:dyDescent="0.3">
      <c r="B53" t="s">
        <v>956</v>
      </c>
      <c r="C53" s="19">
        <v>588.4</v>
      </c>
      <c r="D53" s="12">
        <v>335</v>
      </c>
      <c r="E53" s="51">
        <v>42748</v>
      </c>
    </row>
    <row r="54" spans="1:5" x14ac:dyDescent="0.3">
      <c r="B54" t="s">
        <v>957</v>
      </c>
      <c r="C54" s="19">
        <v>580.79999999999995</v>
      </c>
      <c r="D54" s="12">
        <v>338</v>
      </c>
      <c r="E54" s="51">
        <v>42790</v>
      </c>
    </row>
    <row r="55" spans="1:5" x14ac:dyDescent="0.3">
      <c r="B55" t="s">
        <v>958</v>
      </c>
      <c r="C55" s="19">
        <v>486</v>
      </c>
      <c r="D55" s="12">
        <v>205</v>
      </c>
      <c r="E55" s="51">
        <v>42322</v>
      </c>
    </row>
    <row r="56" spans="1:5" x14ac:dyDescent="0.3">
      <c r="B56" t="s">
        <v>959</v>
      </c>
      <c r="C56" s="19">
        <v>297.60000000000002</v>
      </c>
      <c r="D56" s="12">
        <v>204</v>
      </c>
      <c r="E56" s="51">
        <v>42986</v>
      </c>
    </row>
    <row r="57" spans="1:5" x14ac:dyDescent="0.3">
      <c r="B57" t="s">
        <v>960</v>
      </c>
      <c r="C57" s="19">
        <v>224</v>
      </c>
      <c r="D57" s="12">
        <v>112</v>
      </c>
      <c r="E57" s="51">
        <v>41691</v>
      </c>
    </row>
    <row r="58" spans="1:5" x14ac:dyDescent="0.3">
      <c r="B58" t="s">
        <v>961</v>
      </c>
      <c r="C58" s="19">
        <v>220</v>
      </c>
      <c r="D58" s="12">
        <v>59</v>
      </c>
      <c r="E58" s="51">
        <v>42356</v>
      </c>
    </row>
    <row r="59" spans="1:5" x14ac:dyDescent="0.3">
      <c r="B59" t="s">
        <v>962</v>
      </c>
      <c r="C59" s="19">
        <v>165.5</v>
      </c>
      <c r="D59" s="12">
        <v>59</v>
      </c>
      <c r="E59" s="51">
        <v>42790</v>
      </c>
    </row>
    <row r="60" spans="1:5" x14ac:dyDescent="0.3">
      <c r="B60" t="s">
        <v>963</v>
      </c>
      <c r="C60" s="19">
        <v>27</v>
      </c>
      <c r="D60" s="12">
        <v>9</v>
      </c>
      <c r="E60" s="51">
        <v>43014</v>
      </c>
    </row>
    <row r="61" spans="1:5" x14ac:dyDescent="0.3">
      <c r="A61" t="s">
        <v>964</v>
      </c>
      <c r="B61">
        <f>COUNTA(B2:B60)</f>
        <v>59</v>
      </c>
      <c r="C61" s="19">
        <v>3063702.0399999996</v>
      </c>
      <c r="D61" s="12">
        <v>598744</v>
      </c>
    </row>
    <row r="62" spans="1:5" x14ac:dyDescent="0.3">
      <c r="A62" t="s">
        <v>49</v>
      </c>
      <c r="B62" t="s">
        <v>965</v>
      </c>
      <c r="C62" s="19">
        <v>553346.12</v>
      </c>
      <c r="D62" s="12">
        <v>96024</v>
      </c>
      <c r="E62" s="51">
        <v>43378</v>
      </c>
    </row>
    <row r="63" spans="1:5" x14ac:dyDescent="0.3">
      <c r="B63" t="s">
        <v>966</v>
      </c>
      <c r="C63" s="19">
        <v>354002.56</v>
      </c>
      <c r="D63" s="12">
        <v>60419</v>
      </c>
      <c r="E63" s="51">
        <v>43350</v>
      </c>
    </row>
    <row r="64" spans="1:5" x14ac:dyDescent="0.3">
      <c r="B64" t="s">
        <v>967</v>
      </c>
      <c r="C64" s="19">
        <v>302239.65000000002</v>
      </c>
      <c r="D64" s="12">
        <v>65902</v>
      </c>
      <c r="E64" s="51">
        <v>43392</v>
      </c>
    </row>
    <row r="65" spans="1:5" x14ac:dyDescent="0.3">
      <c r="B65" t="s">
        <v>968</v>
      </c>
      <c r="C65" s="19">
        <v>285919.53000000003</v>
      </c>
      <c r="D65" s="12">
        <v>47658</v>
      </c>
      <c r="E65" s="51">
        <v>43420</v>
      </c>
    </row>
    <row r="66" spans="1:5" x14ac:dyDescent="0.3">
      <c r="B66" t="s">
        <v>969</v>
      </c>
      <c r="C66" s="19">
        <v>173213.86</v>
      </c>
      <c r="D66" s="12">
        <v>29353</v>
      </c>
      <c r="E66" s="51">
        <v>43189</v>
      </c>
    </row>
    <row r="67" spans="1:5" x14ac:dyDescent="0.3">
      <c r="B67" t="s">
        <v>970</v>
      </c>
      <c r="C67" s="19">
        <v>172169.84</v>
      </c>
      <c r="D67" s="12">
        <v>32417</v>
      </c>
      <c r="E67" s="51">
        <v>43266</v>
      </c>
    </row>
    <row r="68" spans="1:5" x14ac:dyDescent="0.3">
      <c r="B68" t="s">
        <v>971</v>
      </c>
      <c r="C68" s="19">
        <v>171315.88</v>
      </c>
      <c r="D68" s="12">
        <v>28369</v>
      </c>
      <c r="E68" s="51">
        <v>43175</v>
      </c>
    </row>
    <row r="69" spans="1:5" x14ac:dyDescent="0.3">
      <c r="B69" t="s">
        <v>972</v>
      </c>
      <c r="C69" s="19">
        <v>161946.39000000001</v>
      </c>
      <c r="D69" s="12">
        <v>27707</v>
      </c>
      <c r="E69" s="51">
        <v>43336</v>
      </c>
    </row>
    <row r="70" spans="1:5" x14ac:dyDescent="0.3">
      <c r="B70" t="s">
        <v>973</v>
      </c>
      <c r="C70" s="19">
        <v>157795.87</v>
      </c>
      <c r="D70" s="12">
        <v>25206</v>
      </c>
      <c r="E70" s="51">
        <v>43455</v>
      </c>
    </row>
    <row r="71" spans="1:5" x14ac:dyDescent="0.3">
      <c r="B71" t="s">
        <v>974</v>
      </c>
      <c r="C71" s="19">
        <v>104935.72</v>
      </c>
      <c r="D71" s="12">
        <v>20293</v>
      </c>
      <c r="E71" s="51">
        <v>43154</v>
      </c>
    </row>
    <row r="72" spans="1:5" x14ac:dyDescent="0.3">
      <c r="B72" t="s">
        <v>975</v>
      </c>
      <c r="C72" s="19">
        <v>70653.39</v>
      </c>
      <c r="D72" s="12">
        <v>12485</v>
      </c>
      <c r="E72" s="51">
        <v>43280</v>
      </c>
    </row>
    <row r="73" spans="1:5" x14ac:dyDescent="0.3">
      <c r="B73" t="s">
        <v>976</v>
      </c>
      <c r="C73" s="19">
        <v>70231.399999999994</v>
      </c>
      <c r="D73" s="12">
        <v>12225</v>
      </c>
      <c r="E73" s="51">
        <v>43203</v>
      </c>
    </row>
    <row r="74" spans="1:5" x14ac:dyDescent="0.3">
      <c r="B74" t="s">
        <v>977</v>
      </c>
      <c r="C74" s="19">
        <v>55351.12</v>
      </c>
      <c r="D74" s="12">
        <v>10414</v>
      </c>
      <c r="E74" s="51">
        <v>43343</v>
      </c>
    </row>
    <row r="75" spans="1:5" x14ac:dyDescent="0.3">
      <c r="B75" t="s">
        <v>978</v>
      </c>
      <c r="C75" s="19">
        <v>682.9</v>
      </c>
      <c r="D75" s="12">
        <v>375</v>
      </c>
      <c r="E75" s="51">
        <v>42776</v>
      </c>
    </row>
    <row r="76" spans="1:5" x14ac:dyDescent="0.3">
      <c r="B76" t="s">
        <v>979</v>
      </c>
      <c r="C76" s="19">
        <v>113.02</v>
      </c>
      <c r="D76" s="12">
        <v>23</v>
      </c>
      <c r="E76" s="51">
        <v>42937</v>
      </c>
    </row>
    <row r="77" spans="1:5" x14ac:dyDescent="0.3">
      <c r="A77" t="s">
        <v>980</v>
      </c>
      <c r="B77">
        <f>COUNTA(B62:B76)</f>
        <v>15</v>
      </c>
      <c r="C77" s="19">
        <v>2633917.2500000005</v>
      </c>
      <c r="D77" s="12">
        <v>468870</v>
      </c>
    </row>
    <row r="78" spans="1:5" x14ac:dyDescent="0.3">
      <c r="A78" t="s">
        <v>896</v>
      </c>
      <c r="B78" t="s">
        <v>981</v>
      </c>
      <c r="C78" s="19">
        <v>648378.34</v>
      </c>
      <c r="D78" s="12">
        <v>131098</v>
      </c>
      <c r="E78" s="51">
        <v>43434</v>
      </c>
    </row>
    <row r="79" spans="1:5" x14ac:dyDescent="0.3">
      <c r="B79" t="s">
        <v>982</v>
      </c>
      <c r="C79" s="19">
        <v>511889.27</v>
      </c>
      <c r="D79" s="12">
        <v>89502</v>
      </c>
      <c r="E79" s="51">
        <v>43140</v>
      </c>
    </row>
    <row r="80" spans="1:5" x14ac:dyDescent="0.3">
      <c r="B80" t="s">
        <v>983</v>
      </c>
      <c r="C80" s="19">
        <v>261232.64000000001</v>
      </c>
      <c r="D80" s="12">
        <v>46948</v>
      </c>
      <c r="E80" s="51">
        <v>43259</v>
      </c>
    </row>
    <row r="81" spans="2:5" x14ac:dyDescent="0.3">
      <c r="B81" t="s">
        <v>984</v>
      </c>
      <c r="C81" s="19">
        <v>256713.3</v>
      </c>
      <c r="D81" s="12">
        <v>46679</v>
      </c>
      <c r="E81" s="51">
        <v>43364</v>
      </c>
    </row>
    <row r="82" spans="2:5" x14ac:dyDescent="0.3">
      <c r="B82" t="s">
        <v>985</v>
      </c>
      <c r="C82" s="19">
        <v>179325.03</v>
      </c>
      <c r="D82" s="12">
        <v>31437</v>
      </c>
      <c r="E82" s="51">
        <v>43301</v>
      </c>
    </row>
    <row r="83" spans="2:5" x14ac:dyDescent="0.3">
      <c r="B83" t="s">
        <v>986</v>
      </c>
      <c r="C83" s="19">
        <v>92434.62</v>
      </c>
      <c r="D83" s="12">
        <v>15170</v>
      </c>
      <c r="E83" s="51">
        <v>43441</v>
      </c>
    </row>
    <row r="84" spans="2:5" x14ac:dyDescent="0.3">
      <c r="B84" t="s">
        <v>987</v>
      </c>
      <c r="C84" s="19">
        <v>91763.77</v>
      </c>
      <c r="D84" s="12">
        <v>15284</v>
      </c>
      <c r="E84" s="51">
        <v>43294</v>
      </c>
    </row>
    <row r="85" spans="2:5" x14ac:dyDescent="0.3">
      <c r="B85" t="s">
        <v>988</v>
      </c>
      <c r="C85" s="19">
        <v>78915.539999999994</v>
      </c>
      <c r="D85" s="12">
        <v>15065</v>
      </c>
      <c r="E85" s="51">
        <v>43210</v>
      </c>
    </row>
    <row r="86" spans="2:5" x14ac:dyDescent="0.3">
      <c r="B86" t="s">
        <v>989</v>
      </c>
      <c r="C86" s="19">
        <v>75693.47</v>
      </c>
      <c r="D86" s="12">
        <v>13343</v>
      </c>
      <c r="E86" s="51">
        <v>43392</v>
      </c>
    </row>
    <row r="87" spans="2:5" x14ac:dyDescent="0.3">
      <c r="B87" t="s">
        <v>990</v>
      </c>
      <c r="C87" s="19">
        <v>75581.64</v>
      </c>
      <c r="D87" s="12">
        <v>13389</v>
      </c>
      <c r="E87" s="51">
        <v>43308</v>
      </c>
    </row>
    <row r="88" spans="2:5" x14ac:dyDescent="0.3">
      <c r="B88" t="s">
        <v>991</v>
      </c>
      <c r="C88" s="19">
        <v>61078.07</v>
      </c>
      <c r="D88" s="12">
        <v>11043</v>
      </c>
      <c r="E88" s="51">
        <v>43399</v>
      </c>
    </row>
    <row r="89" spans="2:5" x14ac:dyDescent="0.3">
      <c r="B89" t="s">
        <v>992</v>
      </c>
      <c r="C89" s="19">
        <v>51978.1</v>
      </c>
      <c r="D89" s="12">
        <v>8680</v>
      </c>
      <c r="E89" s="51">
        <v>43182</v>
      </c>
    </row>
    <row r="90" spans="2:5" x14ac:dyDescent="0.3">
      <c r="B90" t="s">
        <v>993</v>
      </c>
      <c r="C90" s="19">
        <v>49428.3</v>
      </c>
      <c r="D90" s="12">
        <v>9288</v>
      </c>
      <c r="E90" s="51">
        <v>43196</v>
      </c>
    </row>
    <row r="91" spans="2:5" x14ac:dyDescent="0.3">
      <c r="B91" t="s">
        <v>994</v>
      </c>
      <c r="C91" s="19">
        <v>32064.240000000002</v>
      </c>
      <c r="D91" s="12">
        <v>6322</v>
      </c>
      <c r="E91" s="51">
        <v>43161</v>
      </c>
    </row>
    <row r="92" spans="2:5" x14ac:dyDescent="0.3">
      <c r="B92" t="s">
        <v>995</v>
      </c>
      <c r="C92" s="19">
        <v>31765.55</v>
      </c>
      <c r="D92" s="12">
        <v>6197</v>
      </c>
      <c r="E92" s="51">
        <v>43112</v>
      </c>
    </row>
    <row r="93" spans="2:5" x14ac:dyDescent="0.3">
      <c r="B93" t="s">
        <v>996</v>
      </c>
      <c r="C93" s="19">
        <v>31048.2</v>
      </c>
      <c r="D93" s="12">
        <v>5999</v>
      </c>
      <c r="E93" s="51">
        <v>43168</v>
      </c>
    </row>
    <row r="94" spans="2:5" x14ac:dyDescent="0.3">
      <c r="B94" t="s">
        <v>997</v>
      </c>
      <c r="C94" s="19">
        <v>29562.92</v>
      </c>
      <c r="D94" s="12">
        <v>5566</v>
      </c>
      <c r="E94" s="51">
        <v>43133</v>
      </c>
    </row>
    <row r="95" spans="2:5" x14ac:dyDescent="0.3">
      <c r="B95" t="s">
        <v>998</v>
      </c>
      <c r="C95" s="19">
        <v>26303.62</v>
      </c>
      <c r="D95" s="12">
        <v>4601</v>
      </c>
      <c r="E95" s="51">
        <v>43378</v>
      </c>
    </row>
    <row r="96" spans="2:5" x14ac:dyDescent="0.3">
      <c r="B96" t="s">
        <v>999</v>
      </c>
      <c r="C96" s="19">
        <v>2252.3000000000002</v>
      </c>
      <c r="D96" s="12">
        <v>1268</v>
      </c>
      <c r="E96" s="51">
        <v>42916</v>
      </c>
    </row>
    <row r="97" spans="1:5" x14ac:dyDescent="0.3">
      <c r="B97" t="s">
        <v>1000</v>
      </c>
      <c r="C97" s="19">
        <v>1047.2</v>
      </c>
      <c r="D97" s="12">
        <v>596</v>
      </c>
      <c r="E97" s="51">
        <v>42727</v>
      </c>
    </row>
    <row r="98" spans="1:5" x14ac:dyDescent="0.3">
      <c r="B98" t="s">
        <v>1001</v>
      </c>
      <c r="C98" s="19">
        <v>297</v>
      </c>
      <c r="D98" s="12">
        <v>163</v>
      </c>
      <c r="E98" s="51">
        <v>42587</v>
      </c>
    </row>
    <row r="99" spans="1:5" x14ac:dyDescent="0.3">
      <c r="B99" t="s">
        <v>1002</v>
      </c>
      <c r="C99" s="19">
        <v>214</v>
      </c>
      <c r="D99" s="12">
        <v>109</v>
      </c>
      <c r="E99" s="51">
        <v>42188</v>
      </c>
    </row>
    <row r="100" spans="1:5" x14ac:dyDescent="0.3">
      <c r="B100" t="s">
        <v>1003</v>
      </c>
      <c r="C100" s="19">
        <v>188</v>
      </c>
      <c r="D100" s="12">
        <v>94</v>
      </c>
      <c r="E100" s="51">
        <v>40466</v>
      </c>
    </row>
    <row r="101" spans="1:5" x14ac:dyDescent="0.3">
      <c r="B101" t="s">
        <v>1004</v>
      </c>
      <c r="C101" s="19">
        <v>185</v>
      </c>
      <c r="D101" s="12">
        <v>97</v>
      </c>
      <c r="E101" s="51">
        <v>41467</v>
      </c>
    </row>
    <row r="102" spans="1:5" x14ac:dyDescent="0.3">
      <c r="A102" t="s">
        <v>1005</v>
      </c>
      <c r="B102">
        <f>COUNTA(B78:B101)</f>
        <v>24</v>
      </c>
      <c r="C102" s="19">
        <v>2589340.12</v>
      </c>
      <c r="D102" s="12">
        <v>477938</v>
      </c>
    </row>
    <row r="103" spans="1:5" x14ac:dyDescent="0.3">
      <c r="A103" t="s">
        <v>32</v>
      </c>
      <c r="B103" t="s">
        <v>1006</v>
      </c>
      <c r="C103" s="19">
        <v>936798</v>
      </c>
      <c r="D103" s="12">
        <v>171672</v>
      </c>
      <c r="E103" s="51">
        <v>43098</v>
      </c>
    </row>
    <row r="104" spans="1:5" x14ac:dyDescent="0.3">
      <c r="B104" t="s">
        <v>1007</v>
      </c>
      <c r="C104" s="19">
        <v>645911</v>
      </c>
      <c r="D104" s="12">
        <v>111943</v>
      </c>
      <c r="E104" s="51">
        <v>43399</v>
      </c>
    </row>
    <row r="105" spans="1:5" x14ac:dyDescent="0.3">
      <c r="B105" t="s">
        <v>1008</v>
      </c>
      <c r="C105" s="19">
        <v>279880</v>
      </c>
      <c r="D105" s="12">
        <v>47032</v>
      </c>
      <c r="E105" s="51">
        <v>43462</v>
      </c>
    </row>
    <row r="106" spans="1:5" x14ac:dyDescent="0.3">
      <c r="B106" t="s">
        <v>1009</v>
      </c>
      <c r="C106" s="19">
        <v>232725</v>
      </c>
      <c r="D106" s="12">
        <v>42943</v>
      </c>
      <c r="E106" s="51">
        <v>43133</v>
      </c>
    </row>
    <row r="107" spans="1:5" x14ac:dyDescent="0.3">
      <c r="B107" t="s">
        <v>1010</v>
      </c>
      <c r="C107" s="19">
        <v>152671</v>
      </c>
      <c r="D107" s="12">
        <v>29143</v>
      </c>
      <c r="E107" s="51">
        <v>43161</v>
      </c>
    </row>
    <row r="108" spans="1:5" x14ac:dyDescent="0.3">
      <c r="B108" t="s">
        <v>1011</v>
      </c>
      <c r="C108" s="19">
        <v>50570</v>
      </c>
      <c r="D108" s="12">
        <v>9928</v>
      </c>
      <c r="E108" s="51">
        <v>43035</v>
      </c>
    </row>
    <row r="109" spans="1:5" x14ac:dyDescent="0.3">
      <c r="A109" t="s">
        <v>1012</v>
      </c>
      <c r="B109">
        <f>COUNTA(B103:B108)</f>
        <v>6</v>
      </c>
      <c r="C109" s="19">
        <v>2298555</v>
      </c>
      <c r="D109" s="12">
        <v>412661</v>
      </c>
    </row>
    <row r="110" spans="1:5" x14ac:dyDescent="0.3">
      <c r="A110" t="s">
        <v>897</v>
      </c>
      <c r="B110" t="s">
        <v>1013</v>
      </c>
      <c r="C110" s="19">
        <v>950985.75</v>
      </c>
      <c r="D110" s="12">
        <v>161095</v>
      </c>
      <c r="E110" s="51">
        <v>43406</v>
      </c>
    </row>
    <row r="111" spans="1:5" x14ac:dyDescent="0.3">
      <c r="B111" t="s">
        <v>1014</v>
      </c>
      <c r="C111" s="19">
        <v>376475.67</v>
      </c>
      <c r="D111" s="12">
        <v>66599</v>
      </c>
      <c r="E111" s="51">
        <v>43238</v>
      </c>
    </row>
    <row r="112" spans="1:5" x14ac:dyDescent="0.3">
      <c r="B112" t="s">
        <v>1015</v>
      </c>
      <c r="C112" s="19">
        <v>211095.11</v>
      </c>
      <c r="D112" s="12">
        <v>37621</v>
      </c>
      <c r="E112" s="51">
        <v>43126</v>
      </c>
    </row>
    <row r="113" spans="1:5" x14ac:dyDescent="0.3">
      <c r="B113" t="s">
        <v>1016</v>
      </c>
      <c r="C113" s="19">
        <v>200511.82</v>
      </c>
      <c r="D113" s="12">
        <v>44428</v>
      </c>
      <c r="E113" s="51">
        <v>43084</v>
      </c>
    </row>
    <row r="114" spans="1:5" x14ac:dyDescent="0.3">
      <c r="B114" t="s">
        <v>1017</v>
      </c>
      <c r="C114" s="19">
        <v>163174.93</v>
      </c>
      <c r="D114" s="12">
        <v>28838</v>
      </c>
      <c r="E114" s="51">
        <v>43161</v>
      </c>
    </row>
    <row r="115" spans="1:5" x14ac:dyDescent="0.3">
      <c r="B115" t="s">
        <v>1018</v>
      </c>
      <c r="C115" s="19">
        <v>99782.27</v>
      </c>
      <c r="D115" s="12">
        <v>18835</v>
      </c>
      <c r="E115" s="51">
        <v>43119</v>
      </c>
    </row>
    <row r="116" spans="1:5" x14ac:dyDescent="0.3">
      <c r="B116" t="s">
        <v>1019</v>
      </c>
      <c r="C116" s="19">
        <v>65891.009999999995</v>
      </c>
      <c r="D116" s="12">
        <v>11570</v>
      </c>
      <c r="E116" s="51">
        <v>43357</v>
      </c>
    </row>
    <row r="117" spans="1:5" x14ac:dyDescent="0.3">
      <c r="B117" t="s">
        <v>1020</v>
      </c>
      <c r="C117" s="19">
        <v>42853.72</v>
      </c>
      <c r="D117" s="12">
        <v>8078</v>
      </c>
      <c r="E117" s="51">
        <v>43133</v>
      </c>
    </row>
    <row r="118" spans="1:5" x14ac:dyDescent="0.3">
      <c r="B118" t="s">
        <v>1021</v>
      </c>
      <c r="C118" s="19">
        <v>37601.629999999997</v>
      </c>
      <c r="D118" s="12">
        <v>6775</v>
      </c>
      <c r="E118" s="51">
        <v>43315</v>
      </c>
    </row>
    <row r="119" spans="1:5" x14ac:dyDescent="0.3">
      <c r="B119" t="s">
        <v>1022</v>
      </c>
      <c r="C119" s="19">
        <v>28712.32</v>
      </c>
      <c r="D119" s="12">
        <v>5562</v>
      </c>
      <c r="E119" s="51">
        <v>43091</v>
      </c>
    </row>
    <row r="120" spans="1:5" x14ac:dyDescent="0.3">
      <c r="B120" t="s">
        <v>1023</v>
      </c>
      <c r="C120" s="19">
        <v>25179.83</v>
      </c>
      <c r="D120" s="12">
        <v>4525</v>
      </c>
      <c r="E120" s="51">
        <v>43420</v>
      </c>
    </row>
    <row r="121" spans="1:5" x14ac:dyDescent="0.3">
      <c r="B121" t="s">
        <v>1024</v>
      </c>
      <c r="C121" s="19">
        <v>20237</v>
      </c>
      <c r="D121" s="12">
        <v>4271</v>
      </c>
      <c r="E121" s="51">
        <v>43266</v>
      </c>
    </row>
    <row r="122" spans="1:5" x14ac:dyDescent="0.3">
      <c r="B122" t="s">
        <v>1025</v>
      </c>
      <c r="C122" s="19">
        <v>19935.099999999999</v>
      </c>
      <c r="D122" s="12">
        <v>3697</v>
      </c>
      <c r="E122" s="51">
        <v>43385</v>
      </c>
    </row>
    <row r="123" spans="1:5" x14ac:dyDescent="0.3">
      <c r="B123" t="s">
        <v>1026</v>
      </c>
      <c r="C123" s="19">
        <v>5257.41</v>
      </c>
      <c r="D123" s="12">
        <v>1008</v>
      </c>
      <c r="E123" s="51">
        <v>43049</v>
      </c>
    </row>
    <row r="124" spans="1:5" x14ac:dyDescent="0.3">
      <c r="B124" t="s">
        <v>1027</v>
      </c>
      <c r="C124" s="19">
        <v>4518.38</v>
      </c>
      <c r="D124" s="12">
        <v>1322</v>
      </c>
      <c r="E124" s="51">
        <v>43174</v>
      </c>
    </row>
    <row r="125" spans="1:5" x14ac:dyDescent="0.3">
      <c r="B125" t="s">
        <v>1028</v>
      </c>
      <c r="C125" s="19">
        <v>1079.9000000000001</v>
      </c>
      <c r="D125" s="12">
        <v>493</v>
      </c>
      <c r="E125" s="51">
        <v>42839</v>
      </c>
    </row>
    <row r="126" spans="1:5" x14ac:dyDescent="0.3">
      <c r="A126" t="s">
        <v>1029</v>
      </c>
      <c r="B126">
        <f>COUNTA(B110:B125)</f>
        <v>16</v>
      </c>
      <c r="C126" s="19">
        <v>2253291.8499999992</v>
      </c>
      <c r="D126" s="12">
        <v>404717</v>
      </c>
    </row>
    <row r="127" spans="1:5" x14ac:dyDescent="0.3">
      <c r="A127" t="s">
        <v>44</v>
      </c>
      <c r="B127" t="s">
        <v>1030</v>
      </c>
      <c r="C127" s="19">
        <v>612862.21</v>
      </c>
      <c r="D127" s="12">
        <v>128402</v>
      </c>
      <c r="E127" s="51">
        <v>43294</v>
      </c>
    </row>
    <row r="128" spans="1:5" x14ac:dyDescent="0.3">
      <c r="B128" t="s">
        <v>1031</v>
      </c>
      <c r="C128" s="19">
        <v>304023.90999999997</v>
      </c>
      <c r="D128" s="12">
        <v>50255</v>
      </c>
      <c r="E128" s="51">
        <v>43378</v>
      </c>
    </row>
    <row r="129" spans="1:5" x14ac:dyDescent="0.3">
      <c r="B129" t="s">
        <v>1032</v>
      </c>
      <c r="C129" s="19">
        <v>254053.81</v>
      </c>
      <c r="D129" s="12">
        <v>56895</v>
      </c>
      <c r="E129" s="51">
        <v>43182</v>
      </c>
    </row>
    <row r="130" spans="1:5" x14ac:dyDescent="0.3">
      <c r="B130" t="s">
        <v>1033</v>
      </c>
      <c r="C130" s="19">
        <v>184654.19</v>
      </c>
      <c r="D130" s="12">
        <v>31860</v>
      </c>
      <c r="E130" s="51">
        <v>43091</v>
      </c>
    </row>
    <row r="131" spans="1:5" x14ac:dyDescent="0.3">
      <c r="B131" t="s">
        <v>1034</v>
      </c>
      <c r="C131" s="19">
        <v>181160.53</v>
      </c>
      <c r="D131" s="12">
        <v>32235</v>
      </c>
      <c r="E131" s="51">
        <v>43105</v>
      </c>
    </row>
    <row r="132" spans="1:5" x14ac:dyDescent="0.3">
      <c r="B132" t="s">
        <v>1035</v>
      </c>
      <c r="C132" s="19">
        <v>103223.67</v>
      </c>
      <c r="D132" s="12">
        <v>17413</v>
      </c>
      <c r="E132" s="51">
        <v>43441</v>
      </c>
    </row>
    <row r="133" spans="1:5" x14ac:dyDescent="0.3">
      <c r="B133" t="s">
        <v>1036</v>
      </c>
      <c r="C133" s="19">
        <v>88531.74</v>
      </c>
      <c r="D133" s="12">
        <v>17817</v>
      </c>
      <c r="E133" s="51">
        <v>43448</v>
      </c>
    </row>
    <row r="134" spans="1:5" x14ac:dyDescent="0.3">
      <c r="B134" t="s">
        <v>1037</v>
      </c>
      <c r="C134" s="19">
        <v>81527.14</v>
      </c>
      <c r="D134" s="12">
        <v>15029</v>
      </c>
      <c r="E134" s="51">
        <v>43343</v>
      </c>
    </row>
    <row r="135" spans="1:5" x14ac:dyDescent="0.3">
      <c r="B135" t="s">
        <v>1038</v>
      </c>
      <c r="C135" s="19">
        <v>80255.539999999994</v>
      </c>
      <c r="D135" s="12">
        <v>13924</v>
      </c>
      <c r="E135" s="51">
        <v>43301</v>
      </c>
    </row>
    <row r="136" spans="1:5" x14ac:dyDescent="0.3">
      <c r="B136" t="s">
        <v>1039</v>
      </c>
      <c r="C136" s="19">
        <v>63103.4</v>
      </c>
      <c r="D136" s="12">
        <v>12291</v>
      </c>
      <c r="E136" s="51">
        <v>43336</v>
      </c>
    </row>
    <row r="137" spans="1:5" x14ac:dyDescent="0.3">
      <c r="B137" t="s">
        <v>1040</v>
      </c>
      <c r="C137" s="19">
        <v>52724.73</v>
      </c>
      <c r="D137" s="12">
        <v>9233</v>
      </c>
      <c r="E137" s="51">
        <v>43434</v>
      </c>
    </row>
    <row r="138" spans="1:5" x14ac:dyDescent="0.3">
      <c r="B138" t="s">
        <v>1041</v>
      </c>
      <c r="C138" s="19">
        <v>41923.46</v>
      </c>
      <c r="D138" s="12">
        <v>7675</v>
      </c>
      <c r="E138" s="51">
        <v>43357</v>
      </c>
    </row>
    <row r="139" spans="1:5" x14ac:dyDescent="0.3">
      <c r="B139" t="s">
        <v>1042</v>
      </c>
      <c r="C139" s="19">
        <v>14490.81</v>
      </c>
      <c r="D139" s="12">
        <v>2517</v>
      </c>
      <c r="E139" s="51">
        <v>43413</v>
      </c>
    </row>
    <row r="140" spans="1:5" x14ac:dyDescent="0.3">
      <c r="B140" t="s">
        <v>1043</v>
      </c>
      <c r="C140" s="19">
        <v>14448.81</v>
      </c>
      <c r="D140" s="12">
        <v>2393</v>
      </c>
      <c r="E140" s="51">
        <v>43462</v>
      </c>
    </row>
    <row r="141" spans="1:5" x14ac:dyDescent="0.3">
      <c r="B141" t="s">
        <v>1044</v>
      </c>
      <c r="C141" s="19">
        <v>7337.54</v>
      </c>
      <c r="D141" s="12">
        <v>1587</v>
      </c>
      <c r="E141" s="51">
        <v>43385</v>
      </c>
    </row>
    <row r="142" spans="1:5" x14ac:dyDescent="0.3">
      <c r="B142" t="s">
        <v>1045</v>
      </c>
      <c r="C142" s="19">
        <v>840.9</v>
      </c>
      <c r="D142" s="12">
        <v>533</v>
      </c>
      <c r="E142" s="51">
        <v>42965</v>
      </c>
    </row>
    <row r="143" spans="1:5" x14ac:dyDescent="0.3">
      <c r="A143" t="s">
        <v>1046</v>
      </c>
      <c r="B143">
        <f>COUNTA(B127:B142)</f>
        <v>16</v>
      </c>
      <c r="C143" s="19">
        <v>2085162.39</v>
      </c>
      <c r="D143" s="12">
        <v>400059</v>
      </c>
    </row>
    <row r="144" spans="1:5" x14ac:dyDescent="0.3">
      <c r="A144" t="s">
        <v>54</v>
      </c>
      <c r="B144" t="s">
        <v>1047</v>
      </c>
      <c r="C144" s="19">
        <v>499648.38</v>
      </c>
      <c r="D144" s="12">
        <v>103448</v>
      </c>
      <c r="E144" s="51">
        <v>43315</v>
      </c>
    </row>
    <row r="145" spans="1:5" x14ac:dyDescent="0.3">
      <c r="B145" t="s">
        <v>1048</v>
      </c>
      <c r="C145" s="19">
        <v>350050.88</v>
      </c>
      <c r="D145" s="12">
        <v>58334</v>
      </c>
      <c r="E145" s="51">
        <v>43217</v>
      </c>
    </row>
    <row r="146" spans="1:5" x14ac:dyDescent="0.3">
      <c r="B146" t="s">
        <v>1049</v>
      </c>
      <c r="C146" s="19">
        <v>276409.06</v>
      </c>
      <c r="D146" s="12">
        <v>59333</v>
      </c>
      <c r="E146" s="51">
        <v>43105</v>
      </c>
    </row>
    <row r="147" spans="1:5" x14ac:dyDescent="0.3">
      <c r="B147" t="s">
        <v>1050</v>
      </c>
      <c r="C147" s="19">
        <v>189286.06</v>
      </c>
      <c r="D147" s="12">
        <v>32487</v>
      </c>
      <c r="E147" s="51">
        <v>43147</v>
      </c>
    </row>
    <row r="148" spans="1:5" x14ac:dyDescent="0.3">
      <c r="B148" t="s">
        <v>1051</v>
      </c>
      <c r="C148" s="19">
        <v>81832.56</v>
      </c>
      <c r="D148" s="12">
        <v>14212</v>
      </c>
      <c r="E148" s="51">
        <v>43287</v>
      </c>
    </row>
    <row r="149" spans="1:5" x14ac:dyDescent="0.3">
      <c r="B149" t="s">
        <v>1052</v>
      </c>
      <c r="C149" s="19">
        <v>58998.62</v>
      </c>
      <c r="D149" s="12">
        <v>10717</v>
      </c>
      <c r="E149" s="51">
        <v>43245</v>
      </c>
    </row>
    <row r="150" spans="1:5" x14ac:dyDescent="0.3">
      <c r="B150" t="s">
        <v>1053</v>
      </c>
      <c r="C150" s="19">
        <v>49701.42</v>
      </c>
      <c r="D150" s="12">
        <v>9489</v>
      </c>
      <c r="E150" s="51">
        <v>43406</v>
      </c>
    </row>
    <row r="151" spans="1:5" x14ac:dyDescent="0.3">
      <c r="B151" t="s">
        <v>1054</v>
      </c>
      <c r="C151" s="19">
        <v>48453.58</v>
      </c>
      <c r="D151" s="12">
        <v>8420</v>
      </c>
      <c r="E151" s="51">
        <v>43084</v>
      </c>
    </row>
    <row r="152" spans="1:5" x14ac:dyDescent="0.3">
      <c r="B152" t="s">
        <v>1055</v>
      </c>
      <c r="C152" s="19">
        <v>26115.8</v>
      </c>
      <c r="D152" s="12">
        <v>5357</v>
      </c>
      <c r="E152" s="51">
        <v>43462</v>
      </c>
    </row>
    <row r="153" spans="1:5" x14ac:dyDescent="0.3">
      <c r="B153" t="s">
        <v>1056</v>
      </c>
      <c r="C153" s="19">
        <v>10524.63</v>
      </c>
      <c r="D153" s="12">
        <v>2194</v>
      </c>
      <c r="E153" s="51">
        <v>43385</v>
      </c>
    </row>
    <row r="154" spans="1:5" x14ac:dyDescent="0.3">
      <c r="B154" t="s">
        <v>1057</v>
      </c>
      <c r="C154" s="19">
        <v>1530</v>
      </c>
      <c r="D154" s="12">
        <v>306</v>
      </c>
      <c r="E154" s="51">
        <v>43476</v>
      </c>
    </row>
    <row r="155" spans="1:5" x14ac:dyDescent="0.3">
      <c r="B155" t="s">
        <v>1058</v>
      </c>
      <c r="C155" s="19">
        <v>1405.2</v>
      </c>
      <c r="D155" s="12">
        <v>800</v>
      </c>
      <c r="E155" s="51">
        <v>42699</v>
      </c>
    </row>
    <row r="156" spans="1:5" x14ac:dyDescent="0.3">
      <c r="B156" t="s">
        <v>1059</v>
      </c>
      <c r="C156" s="19">
        <v>1316.5</v>
      </c>
      <c r="D156" s="12">
        <v>720</v>
      </c>
      <c r="E156" s="51">
        <v>42944</v>
      </c>
    </row>
    <row r="157" spans="1:5" x14ac:dyDescent="0.3">
      <c r="B157" t="s">
        <v>1060</v>
      </c>
      <c r="C157" s="19">
        <v>181.5</v>
      </c>
      <c r="D157" s="12">
        <v>37</v>
      </c>
      <c r="E157" s="51">
        <v>43042</v>
      </c>
    </row>
    <row r="158" spans="1:5" x14ac:dyDescent="0.3">
      <c r="A158" t="s">
        <v>1061</v>
      </c>
      <c r="B158">
        <f>COUNTA(B144:B157)</f>
        <v>14</v>
      </c>
      <c r="C158" s="19">
        <v>1595454.1900000002</v>
      </c>
      <c r="D158" s="12">
        <v>305854</v>
      </c>
    </row>
    <row r="159" spans="1:5" x14ac:dyDescent="0.3">
      <c r="A159" t="s">
        <v>126</v>
      </c>
      <c r="B159" t="s">
        <v>1062</v>
      </c>
      <c r="C159" s="19">
        <v>116679</v>
      </c>
      <c r="D159" s="12">
        <v>25465</v>
      </c>
      <c r="E159" s="51">
        <v>43154</v>
      </c>
    </row>
    <row r="160" spans="1:5" x14ac:dyDescent="0.3">
      <c r="B160" t="s">
        <v>1063</v>
      </c>
      <c r="C160" s="19">
        <v>79442</v>
      </c>
      <c r="D160" s="12">
        <v>16121</v>
      </c>
      <c r="E160" s="51">
        <v>43231</v>
      </c>
    </row>
    <row r="161" spans="2:5" x14ac:dyDescent="0.3">
      <c r="B161" t="s">
        <v>1064</v>
      </c>
      <c r="C161" s="19">
        <v>77542</v>
      </c>
      <c r="D161" s="12">
        <v>13818</v>
      </c>
      <c r="E161" s="51">
        <v>43112</v>
      </c>
    </row>
    <row r="162" spans="2:5" x14ac:dyDescent="0.3">
      <c r="B162" t="s">
        <v>1065</v>
      </c>
      <c r="C162" s="19">
        <v>77030</v>
      </c>
      <c r="D162" s="12">
        <v>17532</v>
      </c>
      <c r="E162" s="51">
        <v>43399</v>
      </c>
    </row>
    <row r="163" spans="2:5" x14ac:dyDescent="0.3">
      <c r="B163" t="s">
        <v>1066</v>
      </c>
      <c r="C163" s="19">
        <v>70966</v>
      </c>
      <c r="D163" s="12">
        <v>17187</v>
      </c>
      <c r="E163" s="51">
        <v>43259</v>
      </c>
    </row>
    <row r="164" spans="2:5" x14ac:dyDescent="0.3">
      <c r="B164" t="s">
        <v>1067</v>
      </c>
      <c r="C164" s="19">
        <v>65115</v>
      </c>
      <c r="D164" s="12">
        <v>10869</v>
      </c>
      <c r="E164" s="51">
        <v>43462</v>
      </c>
    </row>
    <row r="165" spans="2:5" x14ac:dyDescent="0.3">
      <c r="B165" t="s">
        <v>1068</v>
      </c>
      <c r="C165" s="19">
        <v>62765</v>
      </c>
      <c r="D165" s="12">
        <v>15019</v>
      </c>
      <c r="E165" s="51">
        <v>43343</v>
      </c>
    </row>
    <row r="166" spans="2:5" x14ac:dyDescent="0.3">
      <c r="B166" t="s">
        <v>1069</v>
      </c>
      <c r="C166" s="19">
        <v>59603</v>
      </c>
      <c r="D166" s="12">
        <v>12971</v>
      </c>
      <c r="E166" s="51">
        <v>43168</v>
      </c>
    </row>
    <row r="167" spans="2:5" x14ac:dyDescent="0.3">
      <c r="B167" t="s">
        <v>1070</v>
      </c>
      <c r="C167" s="19">
        <v>56474</v>
      </c>
      <c r="D167" s="12">
        <v>13390</v>
      </c>
      <c r="E167" s="51">
        <v>43413</v>
      </c>
    </row>
    <row r="168" spans="2:5" x14ac:dyDescent="0.3">
      <c r="B168" t="s">
        <v>1071</v>
      </c>
      <c r="C168" s="19">
        <v>56474</v>
      </c>
      <c r="D168" s="12">
        <v>13390</v>
      </c>
      <c r="E168" s="51">
        <v>43196</v>
      </c>
    </row>
    <row r="169" spans="2:5" x14ac:dyDescent="0.3">
      <c r="B169" t="s">
        <v>1072</v>
      </c>
      <c r="C169" s="19">
        <v>42785</v>
      </c>
      <c r="D169" s="12">
        <v>10837</v>
      </c>
      <c r="E169" s="51">
        <v>43329</v>
      </c>
    </row>
    <row r="170" spans="2:5" x14ac:dyDescent="0.3">
      <c r="B170" t="s">
        <v>1073</v>
      </c>
      <c r="C170" s="19">
        <v>35246</v>
      </c>
      <c r="D170" s="12">
        <v>6604</v>
      </c>
      <c r="E170" s="51">
        <v>43371</v>
      </c>
    </row>
    <row r="171" spans="2:5" x14ac:dyDescent="0.3">
      <c r="B171" t="s">
        <v>1074</v>
      </c>
      <c r="C171" s="19">
        <v>35064</v>
      </c>
      <c r="D171" s="12">
        <v>6254</v>
      </c>
      <c r="E171" s="51">
        <v>43091</v>
      </c>
    </row>
    <row r="172" spans="2:5" x14ac:dyDescent="0.3">
      <c r="B172" t="s">
        <v>1075</v>
      </c>
      <c r="C172" s="19">
        <v>30765</v>
      </c>
      <c r="D172" s="12">
        <v>5858</v>
      </c>
      <c r="E172" s="51">
        <v>43364</v>
      </c>
    </row>
    <row r="173" spans="2:5" x14ac:dyDescent="0.3">
      <c r="B173" t="s">
        <v>1076</v>
      </c>
      <c r="C173" s="19">
        <v>30603</v>
      </c>
      <c r="D173" s="12">
        <v>7840</v>
      </c>
      <c r="E173" s="51">
        <v>43217</v>
      </c>
    </row>
    <row r="174" spans="2:5" x14ac:dyDescent="0.3">
      <c r="B174" t="s">
        <v>1077</v>
      </c>
      <c r="C174" s="19">
        <v>24531</v>
      </c>
      <c r="D174" s="12">
        <v>5612</v>
      </c>
      <c r="E174" s="51">
        <v>43133</v>
      </c>
    </row>
    <row r="175" spans="2:5" x14ac:dyDescent="0.3">
      <c r="B175" t="s">
        <v>1078</v>
      </c>
      <c r="C175" s="19">
        <v>24021</v>
      </c>
      <c r="D175" s="12">
        <v>5753</v>
      </c>
      <c r="E175" s="51">
        <v>43098</v>
      </c>
    </row>
    <row r="176" spans="2:5" x14ac:dyDescent="0.3">
      <c r="B176" t="s">
        <v>1079</v>
      </c>
      <c r="C176" s="19">
        <v>23604</v>
      </c>
      <c r="D176" s="12">
        <v>6055</v>
      </c>
      <c r="E176" s="51">
        <v>43231</v>
      </c>
    </row>
    <row r="177" spans="1:5" x14ac:dyDescent="0.3">
      <c r="B177" t="s">
        <v>1080</v>
      </c>
      <c r="C177" s="19">
        <v>22342</v>
      </c>
      <c r="D177" s="12">
        <v>4458</v>
      </c>
      <c r="E177" s="51">
        <v>43434</v>
      </c>
    </row>
    <row r="178" spans="1:5" x14ac:dyDescent="0.3">
      <c r="B178" t="s">
        <v>1081</v>
      </c>
      <c r="C178" s="19">
        <v>17037</v>
      </c>
      <c r="D178" s="12">
        <v>3070</v>
      </c>
      <c r="E178" s="51">
        <v>43168</v>
      </c>
    </row>
    <row r="179" spans="1:5" x14ac:dyDescent="0.3">
      <c r="B179" t="s">
        <v>1082</v>
      </c>
      <c r="C179" s="19">
        <v>15533</v>
      </c>
      <c r="D179" s="12">
        <v>3157</v>
      </c>
      <c r="E179" s="51">
        <v>43329</v>
      </c>
    </row>
    <row r="180" spans="1:5" x14ac:dyDescent="0.3">
      <c r="B180" t="s">
        <v>1083</v>
      </c>
      <c r="C180" s="19">
        <v>13417</v>
      </c>
      <c r="D180" s="12">
        <v>2284</v>
      </c>
      <c r="E180" s="51">
        <v>43392</v>
      </c>
    </row>
    <row r="181" spans="1:5" x14ac:dyDescent="0.3">
      <c r="B181" t="s">
        <v>1084</v>
      </c>
      <c r="C181" s="19">
        <v>12822</v>
      </c>
      <c r="D181" s="12">
        <v>2591</v>
      </c>
      <c r="E181" s="51">
        <v>43203</v>
      </c>
    </row>
    <row r="182" spans="1:5" x14ac:dyDescent="0.3">
      <c r="B182" t="s">
        <v>1085</v>
      </c>
      <c r="C182" s="19">
        <v>12680</v>
      </c>
      <c r="D182" s="12">
        <v>2958</v>
      </c>
      <c r="E182" s="51">
        <v>43273</v>
      </c>
    </row>
    <row r="183" spans="1:5" x14ac:dyDescent="0.3">
      <c r="B183" t="s">
        <v>1086</v>
      </c>
      <c r="C183" s="19">
        <v>10472</v>
      </c>
      <c r="D183" s="12">
        <v>2290</v>
      </c>
      <c r="E183" s="51">
        <v>43259</v>
      </c>
    </row>
    <row r="184" spans="1:5" x14ac:dyDescent="0.3">
      <c r="B184" t="s">
        <v>1087</v>
      </c>
      <c r="C184" s="19">
        <v>10267</v>
      </c>
      <c r="D184" s="12">
        <v>2145</v>
      </c>
      <c r="E184" s="51">
        <v>43301</v>
      </c>
    </row>
    <row r="185" spans="1:5" x14ac:dyDescent="0.3">
      <c r="B185" t="s">
        <v>1088</v>
      </c>
      <c r="C185" s="19">
        <v>9732</v>
      </c>
      <c r="D185" s="12">
        <v>1766</v>
      </c>
      <c r="E185" s="51">
        <v>43287</v>
      </c>
    </row>
    <row r="186" spans="1:5" x14ac:dyDescent="0.3">
      <c r="B186" t="s">
        <v>1089</v>
      </c>
      <c r="C186" s="19">
        <v>8739</v>
      </c>
      <c r="D186" s="12">
        <v>2128</v>
      </c>
      <c r="E186" s="51">
        <v>43441</v>
      </c>
    </row>
    <row r="187" spans="1:5" x14ac:dyDescent="0.3">
      <c r="B187" t="s">
        <v>1090</v>
      </c>
      <c r="C187" s="19">
        <v>7499</v>
      </c>
      <c r="D187" s="12">
        <v>1467</v>
      </c>
      <c r="E187" s="51">
        <v>43406</v>
      </c>
    </row>
    <row r="188" spans="1:5" x14ac:dyDescent="0.3">
      <c r="B188" t="s">
        <v>1091</v>
      </c>
      <c r="C188" s="19">
        <v>4961</v>
      </c>
      <c r="D188" s="12">
        <v>974</v>
      </c>
      <c r="E188" s="51">
        <v>43448</v>
      </c>
    </row>
    <row r="189" spans="1:5" x14ac:dyDescent="0.3">
      <c r="B189" t="s">
        <v>1092</v>
      </c>
      <c r="C189" s="19">
        <v>4588</v>
      </c>
      <c r="D189" s="12">
        <v>931</v>
      </c>
      <c r="E189" s="51">
        <v>43427</v>
      </c>
    </row>
    <row r="190" spans="1:5" x14ac:dyDescent="0.3">
      <c r="B190" t="s">
        <v>1093</v>
      </c>
      <c r="C190" s="19">
        <v>4187</v>
      </c>
      <c r="D190" s="12">
        <v>981</v>
      </c>
      <c r="E190" s="51">
        <v>43077</v>
      </c>
    </row>
    <row r="191" spans="1:5" x14ac:dyDescent="0.3">
      <c r="B191" t="s">
        <v>1094</v>
      </c>
      <c r="C191" s="19">
        <v>125</v>
      </c>
      <c r="D191" s="12">
        <v>34</v>
      </c>
      <c r="E191" s="51">
        <v>43063</v>
      </c>
    </row>
    <row r="192" spans="1:5" x14ac:dyDescent="0.3">
      <c r="A192" t="s">
        <v>1095</v>
      </c>
      <c r="B192">
        <f>COUNTA(B159:B191)</f>
        <v>33</v>
      </c>
      <c r="C192" s="19">
        <v>1123110</v>
      </c>
      <c r="D192" s="12">
        <v>241809</v>
      </c>
    </row>
    <row r="193" spans="1:5" x14ac:dyDescent="0.3">
      <c r="A193" t="s">
        <v>146</v>
      </c>
      <c r="B193" t="s">
        <v>1096</v>
      </c>
      <c r="C193" s="19">
        <v>94796.49</v>
      </c>
      <c r="D193" s="12">
        <v>18184</v>
      </c>
      <c r="E193" s="51">
        <v>43266</v>
      </c>
    </row>
    <row r="194" spans="1:5" x14ac:dyDescent="0.3">
      <c r="B194" t="s">
        <v>1097</v>
      </c>
      <c r="C194" s="19">
        <v>76390.649999999994</v>
      </c>
      <c r="D194" s="12">
        <v>17500</v>
      </c>
      <c r="E194" s="51">
        <v>43427</v>
      </c>
    </row>
    <row r="195" spans="1:5" x14ac:dyDescent="0.3">
      <c r="B195" t="s">
        <v>1098</v>
      </c>
      <c r="C195" s="19">
        <v>65954.820000000007</v>
      </c>
      <c r="D195" s="12">
        <v>11729</v>
      </c>
      <c r="E195" s="51">
        <v>43182</v>
      </c>
    </row>
    <row r="196" spans="1:5" x14ac:dyDescent="0.3">
      <c r="B196" t="s">
        <v>1099</v>
      </c>
      <c r="C196" s="19">
        <v>61103.48</v>
      </c>
      <c r="D196" s="12">
        <v>11493</v>
      </c>
      <c r="E196" s="51">
        <v>43105</v>
      </c>
    </row>
    <row r="197" spans="1:5" x14ac:dyDescent="0.3">
      <c r="B197" t="s">
        <v>1100</v>
      </c>
      <c r="C197" s="19">
        <v>47409.03</v>
      </c>
      <c r="D197" s="12">
        <v>9030</v>
      </c>
      <c r="E197" s="51">
        <v>43371</v>
      </c>
    </row>
    <row r="198" spans="1:5" x14ac:dyDescent="0.3">
      <c r="B198" t="s">
        <v>1101</v>
      </c>
      <c r="C198" s="19">
        <v>32285.5</v>
      </c>
      <c r="D198" s="12">
        <v>6298</v>
      </c>
      <c r="E198" s="51">
        <v>43210</v>
      </c>
    </row>
    <row r="199" spans="1:5" x14ac:dyDescent="0.3">
      <c r="B199" t="s">
        <v>1102</v>
      </c>
      <c r="C199" s="19">
        <v>27685.62</v>
      </c>
      <c r="D199" s="12">
        <v>5105</v>
      </c>
      <c r="E199" s="51">
        <v>43168</v>
      </c>
    </row>
    <row r="200" spans="1:5" x14ac:dyDescent="0.3">
      <c r="B200" t="s">
        <v>1103</v>
      </c>
      <c r="C200" s="19">
        <v>27540.400000000001</v>
      </c>
      <c r="D200" s="12">
        <v>5462</v>
      </c>
      <c r="E200" s="51">
        <v>43252</v>
      </c>
    </row>
    <row r="201" spans="1:5" x14ac:dyDescent="0.3">
      <c r="B201" t="s">
        <v>1104</v>
      </c>
      <c r="C201" s="19">
        <v>22469.19</v>
      </c>
      <c r="D201" s="12">
        <v>3920</v>
      </c>
      <c r="E201" s="51">
        <v>43322</v>
      </c>
    </row>
    <row r="202" spans="1:5" x14ac:dyDescent="0.3">
      <c r="B202" t="s">
        <v>1105</v>
      </c>
      <c r="C202" s="19">
        <v>14407.84</v>
      </c>
      <c r="D202" s="12">
        <v>2664</v>
      </c>
      <c r="E202" s="51">
        <v>43308</v>
      </c>
    </row>
    <row r="203" spans="1:5" x14ac:dyDescent="0.3">
      <c r="B203" t="s">
        <v>1106</v>
      </c>
      <c r="C203" s="19">
        <v>13470.96</v>
      </c>
      <c r="D203" s="12">
        <v>2717</v>
      </c>
      <c r="E203" s="51">
        <v>43112</v>
      </c>
    </row>
    <row r="204" spans="1:5" x14ac:dyDescent="0.3">
      <c r="B204" t="s">
        <v>1107</v>
      </c>
      <c r="C204" s="19">
        <v>13307.93</v>
      </c>
      <c r="D204" s="12">
        <v>2472</v>
      </c>
      <c r="E204" s="51">
        <v>43448</v>
      </c>
    </row>
    <row r="205" spans="1:5" x14ac:dyDescent="0.3">
      <c r="B205" t="s">
        <v>1108</v>
      </c>
      <c r="C205" s="19">
        <v>12747.21</v>
      </c>
      <c r="D205" s="12">
        <v>3106</v>
      </c>
      <c r="E205" s="51">
        <v>43385</v>
      </c>
    </row>
    <row r="206" spans="1:5" x14ac:dyDescent="0.3">
      <c r="B206" t="s">
        <v>1109</v>
      </c>
      <c r="C206" s="19">
        <v>12534.83</v>
      </c>
      <c r="D206" s="12">
        <v>2328</v>
      </c>
      <c r="E206" s="51">
        <v>43420</v>
      </c>
    </row>
    <row r="207" spans="1:5" x14ac:dyDescent="0.3">
      <c r="B207" t="s">
        <v>1110</v>
      </c>
      <c r="C207" s="19">
        <v>10939.93</v>
      </c>
      <c r="D207" s="12">
        <v>2035</v>
      </c>
      <c r="E207" s="51">
        <v>43287</v>
      </c>
    </row>
    <row r="208" spans="1:5" x14ac:dyDescent="0.3">
      <c r="B208" t="s">
        <v>1111</v>
      </c>
      <c r="C208" s="19">
        <v>9416.94</v>
      </c>
      <c r="D208" s="12">
        <v>1762</v>
      </c>
      <c r="E208" s="51">
        <v>43217</v>
      </c>
    </row>
    <row r="209" spans="1:5" x14ac:dyDescent="0.3">
      <c r="B209" t="s">
        <v>1112</v>
      </c>
      <c r="C209" s="19">
        <v>9185.2999999999993</v>
      </c>
      <c r="D209" s="12">
        <v>1873</v>
      </c>
      <c r="E209" s="51">
        <v>43357</v>
      </c>
    </row>
    <row r="210" spans="1:5" x14ac:dyDescent="0.3">
      <c r="B210" t="s">
        <v>1113</v>
      </c>
      <c r="C210" s="19">
        <v>9071.01</v>
      </c>
      <c r="D210" s="12">
        <v>1853</v>
      </c>
      <c r="E210" s="51">
        <v>43126</v>
      </c>
    </row>
    <row r="211" spans="1:5" x14ac:dyDescent="0.3">
      <c r="B211" t="s">
        <v>1114</v>
      </c>
      <c r="C211" s="19">
        <v>8860.4500000000007</v>
      </c>
      <c r="D211" s="12">
        <v>1551</v>
      </c>
      <c r="E211" s="51">
        <v>43413</v>
      </c>
    </row>
    <row r="212" spans="1:5" x14ac:dyDescent="0.3">
      <c r="B212" t="s">
        <v>1115</v>
      </c>
      <c r="C212" s="19">
        <v>7716.43</v>
      </c>
      <c r="D212" s="12">
        <v>1655</v>
      </c>
      <c r="E212" s="51">
        <v>43119</v>
      </c>
    </row>
    <row r="213" spans="1:5" x14ac:dyDescent="0.3">
      <c r="B213" t="s">
        <v>1116</v>
      </c>
      <c r="C213" s="19">
        <v>7216.9</v>
      </c>
      <c r="D213" s="12">
        <v>1536</v>
      </c>
      <c r="E213" s="51">
        <v>43224</v>
      </c>
    </row>
    <row r="214" spans="1:5" x14ac:dyDescent="0.3">
      <c r="B214" t="s">
        <v>1117</v>
      </c>
      <c r="C214" s="19">
        <v>5912.82</v>
      </c>
      <c r="D214" s="12">
        <v>1087</v>
      </c>
      <c r="E214" s="51">
        <v>43175</v>
      </c>
    </row>
    <row r="215" spans="1:5" x14ac:dyDescent="0.3">
      <c r="B215" t="s">
        <v>1118</v>
      </c>
      <c r="C215" s="19">
        <v>5611.14</v>
      </c>
      <c r="D215" s="12">
        <v>1077</v>
      </c>
      <c r="E215" s="51">
        <v>43238</v>
      </c>
    </row>
    <row r="216" spans="1:5" x14ac:dyDescent="0.3">
      <c r="B216" t="s">
        <v>1119</v>
      </c>
      <c r="C216" s="19">
        <v>4362.6099999999997</v>
      </c>
      <c r="D216" s="12">
        <v>813</v>
      </c>
      <c r="E216" s="51">
        <v>43364</v>
      </c>
    </row>
    <row r="217" spans="1:5" x14ac:dyDescent="0.3">
      <c r="B217" t="s">
        <v>1120</v>
      </c>
      <c r="C217" s="19">
        <v>3462.18</v>
      </c>
      <c r="D217" s="12">
        <v>714</v>
      </c>
      <c r="E217" s="51">
        <v>43259</v>
      </c>
    </row>
    <row r="218" spans="1:5" x14ac:dyDescent="0.3">
      <c r="B218" t="s">
        <v>1121</v>
      </c>
      <c r="C218" s="19">
        <v>2612.8200000000002</v>
      </c>
      <c r="D218" s="12">
        <v>488</v>
      </c>
      <c r="E218" s="51">
        <v>43441</v>
      </c>
    </row>
    <row r="219" spans="1:5" x14ac:dyDescent="0.3">
      <c r="B219" t="s">
        <v>1122</v>
      </c>
      <c r="C219" s="19">
        <v>2415.52</v>
      </c>
      <c r="D219" s="12">
        <v>455</v>
      </c>
      <c r="E219" s="51">
        <v>43378</v>
      </c>
    </row>
    <row r="220" spans="1:5" x14ac:dyDescent="0.3">
      <c r="B220" t="s">
        <v>1123</v>
      </c>
      <c r="C220" s="19">
        <v>2099.98</v>
      </c>
      <c r="D220" s="12">
        <v>441</v>
      </c>
      <c r="E220" s="51">
        <v>43098</v>
      </c>
    </row>
    <row r="221" spans="1:5" x14ac:dyDescent="0.3">
      <c r="B221" t="s">
        <v>1124</v>
      </c>
      <c r="C221" s="19">
        <v>1321.95</v>
      </c>
      <c r="D221" s="12">
        <v>239</v>
      </c>
      <c r="E221" s="51">
        <v>43420</v>
      </c>
    </row>
    <row r="222" spans="1:5" x14ac:dyDescent="0.3">
      <c r="B222" t="s">
        <v>1125</v>
      </c>
      <c r="C222" s="19">
        <v>1088.5</v>
      </c>
      <c r="D222" s="12">
        <v>635</v>
      </c>
      <c r="E222" s="51">
        <v>42972</v>
      </c>
    </row>
    <row r="223" spans="1:5" x14ac:dyDescent="0.3">
      <c r="A223" t="s">
        <v>1126</v>
      </c>
      <c r="B223">
        <f>COUNTA(B193:B222)</f>
        <v>30</v>
      </c>
      <c r="C223" s="19">
        <v>613398.42999999993</v>
      </c>
      <c r="D223" s="12">
        <v>120222</v>
      </c>
    </row>
    <row r="224" spans="1:5" x14ac:dyDescent="0.3">
      <c r="A224" t="s">
        <v>1127</v>
      </c>
      <c r="B224" t="s">
        <v>1128</v>
      </c>
      <c r="C224" s="19">
        <v>595681.6</v>
      </c>
      <c r="D224" s="12">
        <v>107770</v>
      </c>
      <c r="E224" s="51">
        <v>43315</v>
      </c>
    </row>
    <row r="225" spans="1:5" x14ac:dyDescent="0.3">
      <c r="A225" t="s">
        <v>1129</v>
      </c>
      <c r="B225">
        <f>COUNTA(B224)</f>
        <v>1</v>
      </c>
      <c r="C225" s="19">
        <v>595681.6</v>
      </c>
      <c r="D225" s="12">
        <v>107770</v>
      </c>
    </row>
    <row r="226" spans="1:5" x14ac:dyDescent="0.3">
      <c r="A226" t="s">
        <v>56</v>
      </c>
      <c r="B226" t="s">
        <v>1130</v>
      </c>
      <c r="C226" s="19">
        <v>446993</v>
      </c>
      <c r="D226" s="12">
        <v>85148</v>
      </c>
      <c r="E226" s="51">
        <v>43147</v>
      </c>
    </row>
    <row r="227" spans="1:5" x14ac:dyDescent="0.3">
      <c r="A227" t="s">
        <v>1131</v>
      </c>
      <c r="B227">
        <f>COUNTA(B226)</f>
        <v>1</v>
      </c>
      <c r="C227" s="19">
        <v>446993</v>
      </c>
      <c r="D227" s="12">
        <v>85148</v>
      </c>
    </row>
    <row r="228" spans="1:5" x14ac:dyDescent="0.3">
      <c r="A228" t="s">
        <v>120</v>
      </c>
      <c r="B228" t="s">
        <v>1132</v>
      </c>
      <c r="C228" s="19">
        <v>148504.41</v>
      </c>
      <c r="D228" s="12">
        <v>26641</v>
      </c>
      <c r="E228" s="51">
        <v>43280</v>
      </c>
    </row>
    <row r="229" spans="1:5" x14ac:dyDescent="0.3">
      <c r="B229" t="s">
        <v>1133</v>
      </c>
      <c r="C229" s="19">
        <v>63864</v>
      </c>
      <c r="D229" s="12">
        <v>11379</v>
      </c>
      <c r="E229" s="51">
        <v>43182</v>
      </c>
    </row>
    <row r="230" spans="1:5" x14ac:dyDescent="0.3">
      <c r="B230" t="s">
        <v>1134</v>
      </c>
      <c r="C230" s="19">
        <v>34737.089999999997</v>
      </c>
      <c r="D230" s="12">
        <v>8978</v>
      </c>
      <c r="E230" s="51">
        <v>43245</v>
      </c>
    </row>
    <row r="231" spans="1:5" x14ac:dyDescent="0.3">
      <c r="B231" t="s">
        <v>1135</v>
      </c>
      <c r="C231" s="19">
        <v>31494.61</v>
      </c>
      <c r="D231" s="12">
        <v>5667</v>
      </c>
      <c r="E231" s="51">
        <v>43364</v>
      </c>
    </row>
    <row r="232" spans="1:5" x14ac:dyDescent="0.3">
      <c r="B232" t="s">
        <v>1136</v>
      </c>
      <c r="C232" s="19">
        <v>22049.71</v>
      </c>
      <c r="D232" s="12">
        <v>3819</v>
      </c>
      <c r="E232" s="51">
        <v>43343</v>
      </c>
    </row>
    <row r="233" spans="1:5" x14ac:dyDescent="0.3">
      <c r="B233" t="s">
        <v>1137</v>
      </c>
      <c r="C233" s="19">
        <v>19259.54</v>
      </c>
      <c r="D233" s="12">
        <v>3634</v>
      </c>
      <c r="E233" s="51">
        <v>43217</v>
      </c>
    </row>
    <row r="234" spans="1:5" x14ac:dyDescent="0.3">
      <c r="B234" t="s">
        <v>1138</v>
      </c>
      <c r="C234" s="19">
        <v>17948.63</v>
      </c>
      <c r="D234" s="12">
        <v>4351</v>
      </c>
      <c r="E234" s="51">
        <v>43420</v>
      </c>
    </row>
    <row r="235" spans="1:5" x14ac:dyDescent="0.3">
      <c r="B235" t="s">
        <v>1139</v>
      </c>
      <c r="C235" s="19">
        <v>17560.400000000001</v>
      </c>
      <c r="D235" s="12">
        <v>5197</v>
      </c>
      <c r="E235" s="51">
        <v>43224</v>
      </c>
    </row>
    <row r="236" spans="1:5" x14ac:dyDescent="0.3">
      <c r="B236" t="s">
        <v>1140</v>
      </c>
      <c r="C236" s="19">
        <v>17109.759999999998</v>
      </c>
      <c r="D236" s="12">
        <v>3955</v>
      </c>
      <c r="E236" s="51">
        <v>43231</v>
      </c>
    </row>
    <row r="237" spans="1:5" x14ac:dyDescent="0.3">
      <c r="B237" t="s">
        <v>1141</v>
      </c>
      <c r="C237" s="19">
        <v>14744.68</v>
      </c>
      <c r="D237" s="12">
        <v>4563</v>
      </c>
      <c r="E237" s="51">
        <v>43392</v>
      </c>
    </row>
    <row r="238" spans="1:5" x14ac:dyDescent="0.3">
      <c r="B238" t="s">
        <v>1142</v>
      </c>
      <c r="C238" s="19">
        <v>13529.7</v>
      </c>
      <c r="D238" s="12">
        <v>2602</v>
      </c>
      <c r="E238" s="51">
        <v>43322</v>
      </c>
    </row>
    <row r="239" spans="1:5" x14ac:dyDescent="0.3">
      <c r="B239" t="s">
        <v>1143</v>
      </c>
      <c r="C239" s="19">
        <v>9885.7800000000007</v>
      </c>
      <c r="D239" s="12">
        <v>2107</v>
      </c>
      <c r="E239" s="51">
        <v>43357</v>
      </c>
    </row>
    <row r="240" spans="1:5" x14ac:dyDescent="0.3">
      <c r="B240" t="s">
        <v>1144</v>
      </c>
      <c r="C240" s="19">
        <v>9466</v>
      </c>
      <c r="D240" s="12">
        <v>1782</v>
      </c>
      <c r="E240" s="51">
        <v>43189</v>
      </c>
    </row>
    <row r="241" spans="1:5" x14ac:dyDescent="0.3">
      <c r="B241" t="s">
        <v>1145</v>
      </c>
      <c r="C241" s="19">
        <v>5907</v>
      </c>
      <c r="D241" s="12">
        <v>2054</v>
      </c>
      <c r="E241" s="51">
        <v>43049</v>
      </c>
    </row>
    <row r="242" spans="1:5" x14ac:dyDescent="0.3">
      <c r="B242" t="s">
        <v>1146</v>
      </c>
      <c r="C242" s="19">
        <v>5506.51</v>
      </c>
      <c r="D242" s="12">
        <v>1262</v>
      </c>
      <c r="E242" s="51">
        <v>43126</v>
      </c>
    </row>
    <row r="243" spans="1:5" x14ac:dyDescent="0.3">
      <c r="B243" t="s">
        <v>1147</v>
      </c>
      <c r="C243" s="19">
        <v>4954.7700000000004</v>
      </c>
      <c r="D243" s="12">
        <v>1082</v>
      </c>
      <c r="E243" s="51">
        <v>43203</v>
      </c>
    </row>
    <row r="244" spans="1:5" x14ac:dyDescent="0.3">
      <c r="B244" t="s">
        <v>1148</v>
      </c>
      <c r="C244" s="19">
        <v>4358.4399999999996</v>
      </c>
      <c r="D244" s="12">
        <v>1074</v>
      </c>
      <c r="E244" s="51">
        <v>43147</v>
      </c>
    </row>
    <row r="245" spans="1:5" x14ac:dyDescent="0.3">
      <c r="B245" t="s">
        <v>1149</v>
      </c>
      <c r="C245" s="19">
        <v>1368.2</v>
      </c>
      <c r="D245" s="12">
        <v>357</v>
      </c>
      <c r="E245" s="51">
        <v>43350</v>
      </c>
    </row>
    <row r="246" spans="1:5" x14ac:dyDescent="0.3">
      <c r="A246" t="s">
        <v>1150</v>
      </c>
      <c r="B246">
        <f>COUNTA(B228:B245)</f>
        <v>18</v>
      </c>
      <c r="C246" s="19">
        <v>442249.2300000001</v>
      </c>
      <c r="D246" s="12">
        <v>90504</v>
      </c>
    </row>
    <row r="247" spans="1:5" x14ac:dyDescent="0.3">
      <c r="A247" t="s">
        <v>59</v>
      </c>
      <c r="B247" t="s">
        <v>1151</v>
      </c>
      <c r="C247" s="19">
        <v>413600</v>
      </c>
      <c r="D247" s="12">
        <v>75129</v>
      </c>
      <c r="E247" s="51">
        <v>43413</v>
      </c>
    </row>
    <row r="248" spans="1:5" x14ac:dyDescent="0.3">
      <c r="A248" t="s">
        <v>1152</v>
      </c>
      <c r="B248">
        <f>COUNTA(B247)</f>
        <v>1</v>
      </c>
      <c r="C248" s="19">
        <v>413600</v>
      </c>
      <c r="D248" s="12">
        <v>75129</v>
      </c>
    </row>
    <row r="249" spans="1:5" x14ac:dyDescent="0.3">
      <c r="A249" t="s">
        <v>898</v>
      </c>
      <c r="B249" t="s">
        <v>1153</v>
      </c>
      <c r="C249" s="19">
        <v>160637.35</v>
      </c>
      <c r="D249" s="12">
        <v>27536</v>
      </c>
      <c r="E249" s="51">
        <v>43329</v>
      </c>
    </row>
    <row r="250" spans="1:5" x14ac:dyDescent="0.3">
      <c r="B250" t="s">
        <v>1154</v>
      </c>
      <c r="C250" s="19">
        <v>128699.47</v>
      </c>
      <c r="D250" s="12">
        <v>23459</v>
      </c>
      <c r="E250" s="51">
        <v>43196</v>
      </c>
    </row>
    <row r="251" spans="1:5" x14ac:dyDescent="0.3">
      <c r="B251" t="s">
        <v>1155</v>
      </c>
      <c r="C251" s="19">
        <v>86712.54</v>
      </c>
      <c r="D251" s="12">
        <v>14143</v>
      </c>
      <c r="E251" s="51">
        <v>43455</v>
      </c>
    </row>
    <row r="252" spans="1:5" x14ac:dyDescent="0.3">
      <c r="B252" t="s">
        <v>1156</v>
      </c>
      <c r="C252" s="19">
        <v>19996.849999999999</v>
      </c>
      <c r="D252" s="12">
        <v>4139</v>
      </c>
      <c r="E252" s="51">
        <v>43119</v>
      </c>
    </row>
    <row r="253" spans="1:5" x14ac:dyDescent="0.3">
      <c r="B253" t="s">
        <v>1157</v>
      </c>
      <c r="C253" s="19">
        <v>14658.57</v>
      </c>
      <c r="D253" s="12">
        <v>2585</v>
      </c>
      <c r="E253" s="51">
        <v>43413</v>
      </c>
    </row>
    <row r="254" spans="1:5" x14ac:dyDescent="0.3">
      <c r="A254" t="s">
        <v>1158</v>
      </c>
      <c r="B254">
        <f>COUNTA(B249:B253)</f>
        <v>5</v>
      </c>
      <c r="C254" s="19">
        <v>410704.78</v>
      </c>
      <c r="D254" s="12">
        <v>71862</v>
      </c>
    </row>
    <row r="255" spans="1:5" x14ac:dyDescent="0.3">
      <c r="A255" t="s">
        <v>61</v>
      </c>
      <c r="B255" t="s">
        <v>1159</v>
      </c>
      <c r="C255" s="19">
        <v>380648.58</v>
      </c>
      <c r="D255" s="12">
        <v>75456</v>
      </c>
      <c r="E255" s="51">
        <v>43119</v>
      </c>
    </row>
    <row r="256" spans="1:5" x14ac:dyDescent="0.3">
      <c r="A256" t="s">
        <v>1160</v>
      </c>
      <c r="B256">
        <f>COUNTA(B255)</f>
        <v>1</v>
      </c>
      <c r="C256" s="19">
        <v>380648.58</v>
      </c>
      <c r="D256" s="12">
        <v>75456</v>
      </c>
    </row>
    <row r="257" spans="1:5" x14ac:dyDescent="0.3">
      <c r="A257" t="s">
        <v>81</v>
      </c>
      <c r="B257" t="s">
        <v>1161</v>
      </c>
      <c r="C257" s="19">
        <v>258162.97</v>
      </c>
      <c r="D257" s="12">
        <v>62441</v>
      </c>
      <c r="E257" s="51">
        <v>43189</v>
      </c>
    </row>
    <row r="258" spans="1:5" x14ac:dyDescent="0.3">
      <c r="A258" t="s">
        <v>1162</v>
      </c>
      <c r="B258">
        <f>COUNTA(B257)</f>
        <v>1</v>
      </c>
      <c r="C258" s="19">
        <v>258162.97</v>
      </c>
      <c r="D258" s="12">
        <v>62441</v>
      </c>
    </row>
    <row r="259" spans="1:5" x14ac:dyDescent="0.3">
      <c r="A259" t="s">
        <v>88</v>
      </c>
      <c r="B259" t="s">
        <v>1163</v>
      </c>
      <c r="C259" s="19">
        <v>241704.67</v>
      </c>
      <c r="D259" s="12">
        <v>47840</v>
      </c>
      <c r="E259" s="51">
        <v>43427</v>
      </c>
    </row>
    <row r="260" spans="1:5" x14ac:dyDescent="0.3">
      <c r="A260" t="s">
        <v>1164</v>
      </c>
      <c r="B260">
        <f>COUNTA(B259)</f>
        <v>1</v>
      </c>
      <c r="C260" s="19">
        <v>241704.67</v>
      </c>
      <c r="D260" s="12">
        <v>47840</v>
      </c>
    </row>
    <row r="261" spans="1:5" x14ac:dyDescent="0.3">
      <c r="A261" t="s">
        <v>876</v>
      </c>
      <c r="B261" t="s">
        <v>1165</v>
      </c>
      <c r="C261" s="19">
        <v>100045.53</v>
      </c>
      <c r="D261" s="12">
        <v>21457</v>
      </c>
      <c r="E261" s="51">
        <v>43252</v>
      </c>
    </row>
    <row r="262" spans="1:5" x14ac:dyDescent="0.3">
      <c r="B262" t="s">
        <v>1166</v>
      </c>
      <c r="C262" s="19">
        <v>33378.120000000003</v>
      </c>
      <c r="D262" s="12">
        <v>7977</v>
      </c>
      <c r="E262" s="51">
        <v>43336</v>
      </c>
    </row>
    <row r="263" spans="1:5" x14ac:dyDescent="0.3">
      <c r="B263" t="s">
        <v>1167</v>
      </c>
      <c r="C263" s="19">
        <v>28993.43</v>
      </c>
      <c r="D263" s="12">
        <v>6296</v>
      </c>
      <c r="E263" s="51">
        <v>43455</v>
      </c>
    </row>
    <row r="264" spans="1:5" x14ac:dyDescent="0.3">
      <c r="B264" t="s">
        <v>1168</v>
      </c>
      <c r="C264" s="19">
        <v>27998.2</v>
      </c>
      <c r="D264" s="12">
        <v>6519</v>
      </c>
      <c r="E264" s="51">
        <v>43371</v>
      </c>
    </row>
    <row r="265" spans="1:5" x14ac:dyDescent="0.3">
      <c r="B265" t="s">
        <v>1169</v>
      </c>
      <c r="C265" s="19">
        <v>9187</v>
      </c>
      <c r="D265" s="12">
        <v>1760</v>
      </c>
      <c r="E265" s="51">
        <v>43259</v>
      </c>
    </row>
    <row r="266" spans="1:5" x14ac:dyDescent="0.3">
      <c r="B266" t="s">
        <v>1170</v>
      </c>
      <c r="C266" s="19">
        <v>6189.81</v>
      </c>
      <c r="D266" s="12">
        <v>1137</v>
      </c>
      <c r="E266" s="51">
        <v>43294</v>
      </c>
    </row>
    <row r="267" spans="1:5" x14ac:dyDescent="0.3">
      <c r="B267" t="s">
        <v>1171</v>
      </c>
      <c r="C267" s="19">
        <v>3768.84</v>
      </c>
      <c r="D267" s="12">
        <v>682</v>
      </c>
      <c r="E267" s="51">
        <v>43245</v>
      </c>
    </row>
    <row r="268" spans="1:5" x14ac:dyDescent="0.3">
      <c r="B268" t="s">
        <v>1172</v>
      </c>
      <c r="C268" s="19">
        <v>3072.08</v>
      </c>
      <c r="D268" s="12">
        <v>759</v>
      </c>
      <c r="E268" s="51">
        <v>43224</v>
      </c>
    </row>
    <row r="269" spans="1:5" x14ac:dyDescent="0.3">
      <c r="A269" t="s">
        <v>1173</v>
      </c>
      <c r="B269">
        <f>COUNTA(B261:B268)</f>
        <v>8</v>
      </c>
      <c r="C269" s="19">
        <v>212633.00999999998</v>
      </c>
      <c r="D269" s="12">
        <v>46587</v>
      </c>
    </row>
    <row r="270" spans="1:5" x14ac:dyDescent="0.3">
      <c r="A270" t="s">
        <v>773</v>
      </c>
      <c r="B270" t="s">
        <v>1174</v>
      </c>
      <c r="C270" s="19">
        <v>23172.799999999999</v>
      </c>
      <c r="D270" s="12">
        <v>4836</v>
      </c>
      <c r="E270" s="51">
        <v>43336</v>
      </c>
    </row>
    <row r="271" spans="1:5" x14ac:dyDescent="0.3">
      <c r="B271" t="s">
        <v>1175</v>
      </c>
      <c r="C271" s="19">
        <v>20099.009999999998</v>
      </c>
      <c r="D271" s="12">
        <v>3705</v>
      </c>
      <c r="E271" s="51">
        <v>43308</v>
      </c>
    </row>
    <row r="272" spans="1:5" x14ac:dyDescent="0.3">
      <c r="B272" t="s">
        <v>1176</v>
      </c>
      <c r="C272" s="19">
        <v>15025</v>
      </c>
      <c r="D272" s="12">
        <v>3223</v>
      </c>
      <c r="E272" s="51">
        <v>43210</v>
      </c>
    </row>
    <row r="273" spans="2:5" x14ac:dyDescent="0.3">
      <c r="B273" t="s">
        <v>1177</v>
      </c>
      <c r="C273" s="19">
        <v>14594</v>
      </c>
      <c r="D273" s="12">
        <v>3277</v>
      </c>
      <c r="E273" s="51">
        <v>43126</v>
      </c>
    </row>
    <row r="274" spans="2:5" x14ac:dyDescent="0.3">
      <c r="B274" t="s">
        <v>1178</v>
      </c>
      <c r="C274" s="19">
        <v>13759</v>
      </c>
      <c r="D274" s="12">
        <v>3368</v>
      </c>
      <c r="E274" s="51">
        <v>43350</v>
      </c>
    </row>
    <row r="275" spans="2:5" x14ac:dyDescent="0.3">
      <c r="B275" t="s">
        <v>1179</v>
      </c>
      <c r="C275" s="19">
        <v>8652.6</v>
      </c>
      <c r="D275" s="12">
        <v>2036</v>
      </c>
      <c r="E275" s="51">
        <v>43196</v>
      </c>
    </row>
    <row r="276" spans="2:5" x14ac:dyDescent="0.3">
      <c r="B276" t="s">
        <v>1180</v>
      </c>
      <c r="C276" s="19">
        <v>8489.1</v>
      </c>
      <c r="D276" s="12">
        <v>1837</v>
      </c>
      <c r="E276" s="51">
        <v>43455</v>
      </c>
    </row>
    <row r="277" spans="2:5" x14ac:dyDescent="0.3">
      <c r="B277" t="s">
        <v>1181</v>
      </c>
      <c r="C277" s="19">
        <v>7888.7</v>
      </c>
      <c r="D277" s="12">
        <v>1674</v>
      </c>
      <c r="E277" s="51">
        <v>43441</v>
      </c>
    </row>
    <row r="278" spans="2:5" x14ac:dyDescent="0.3">
      <c r="B278" t="s">
        <v>1182</v>
      </c>
      <c r="C278" s="19">
        <v>7464</v>
      </c>
      <c r="D278" s="12">
        <v>1563</v>
      </c>
      <c r="E278" s="51">
        <v>43420</v>
      </c>
    </row>
    <row r="279" spans="2:5" x14ac:dyDescent="0.3">
      <c r="B279" t="s">
        <v>1183</v>
      </c>
      <c r="C279" s="19">
        <v>7231.4</v>
      </c>
      <c r="D279" s="12">
        <v>1382</v>
      </c>
      <c r="E279" s="51">
        <v>43056</v>
      </c>
    </row>
    <row r="280" spans="2:5" x14ac:dyDescent="0.3">
      <c r="B280" t="s">
        <v>1184</v>
      </c>
      <c r="C280" s="19">
        <v>6731.8</v>
      </c>
      <c r="D280" s="12">
        <v>1517</v>
      </c>
      <c r="E280" s="51">
        <v>43161</v>
      </c>
    </row>
    <row r="281" spans="2:5" x14ac:dyDescent="0.3">
      <c r="B281" t="s">
        <v>1185</v>
      </c>
      <c r="C281" s="19">
        <v>6303</v>
      </c>
      <c r="D281" s="12">
        <v>1176</v>
      </c>
      <c r="E281" s="51">
        <v>43322</v>
      </c>
    </row>
    <row r="282" spans="2:5" x14ac:dyDescent="0.3">
      <c r="B282" t="s">
        <v>1186</v>
      </c>
      <c r="C282" s="19">
        <v>5707.7</v>
      </c>
      <c r="D282" s="12">
        <v>1262</v>
      </c>
      <c r="E282" s="51">
        <v>43154</v>
      </c>
    </row>
    <row r="283" spans="2:5" x14ac:dyDescent="0.3">
      <c r="B283" t="s">
        <v>1187</v>
      </c>
      <c r="C283" s="19">
        <v>4912</v>
      </c>
      <c r="D283" s="12">
        <v>1077</v>
      </c>
      <c r="E283" s="51">
        <v>43231</v>
      </c>
    </row>
    <row r="284" spans="2:5" x14ac:dyDescent="0.3">
      <c r="B284" t="s">
        <v>1188</v>
      </c>
      <c r="C284" s="19">
        <v>3660</v>
      </c>
      <c r="D284" s="12">
        <v>1010</v>
      </c>
      <c r="E284" s="51">
        <v>43105</v>
      </c>
    </row>
    <row r="285" spans="2:5" x14ac:dyDescent="0.3">
      <c r="B285" t="s">
        <v>1189</v>
      </c>
      <c r="C285" s="19">
        <v>2818</v>
      </c>
      <c r="D285" s="12">
        <v>687</v>
      </c>
      <c r="E285" s="51">
        <v>43315</v>
      </c>
    </row>
    <row r="286" spans="2:5" x14ac:dyDescent="0.3">
      <c r="B286" t="s">
        <v>1190</v>
      </c>
      <c r="C286" s="19">
        <v>2671.9</v>
      </c>
      <c r="D286" s="12">
        <v>684</v>
      </c>
      <c r="E286" s="51">
        <v>43035</v>
      </c>
    </row>
    <row r="287" spans="2:5" x14ac:dyDescent="0.3">
      <c r="B287" t="s">
        <v>1191</v>
      </c>
      <c r="C287" s="19">
        <v>2470</v>
      </c>
      <c r="D287" s="12">
        <v>562</v>
      </c>
      <c r="E287" s="51">
        <v>43329</v>
      </c>
    </row>
    <row r="288" spans="2:5" x14ac:dyDescent="0.3">
      <c r="B288" t="s">
        <v>1192</v>
      </c>
      <c r="C288" s="19">
        <v>2097</v>
      </c>
      <c r="D288" s="12">
        <v>535</v>
      </c>
      <c r="E288" s="51">
        <v>43112</v>
      </c>
    </row>
    <row r="289" spans="1:5" x14ac:dyDescent="0.3">
      <c r="B289" t="s">
        <v>1193</v>
      </c>
      <c r="C289" s="19">
        <v>1650.9</v>
      </c>
      <c r="D289" s="12">
        <v>374</v>
      </c>
      <c r="E289" s="51">
        <v>43084</v>
      </c>
    </row>
    <row r="290" spans="1:5" x14ac:dyDescent="0.3">
      <c r="B290" t="s">
        <v>1194</v>
      </c>
      <c r="C290" s="19">
        <v>1325.8</v>
      </c>
      <c r="D290" s="12">
        <v>378</v>
      </c>
      <c r="E290" s="51">
        <v>43070</v>
      </c>
    </row>
    <row r="291" spans="1:5" x14ac:dyDescent="0.3">
      <c r="B291" t="s">
        <v>1195</v>
      </c>
      <c r="C291" s="19">
        <v>1007.4</v>
      </c>
      <c r="D291" s="12">
        <v>291</v>
      </c>
      <c r="E291" s="51">
        <v>43091</v>
      </c>
    </row>
    <row r="292" spans="1:5" x14ac:dyDescent="0.3">
      <c r="B292" t="s">
        <v>1196</v>
      </c>
      <c r="C292" s="19">
        <v>875</v>
      </c>
      <c r="D292" s="12">
        <v>201</v>
      </c>
      <c r="E292" s="51">
        <v>42734</v>
      </c>
    </row>
    <row r="293" spans="1:5" x14ac:dyDescent="0.3">
      <c r="B293" t="s">
        <v>1197</v>
      </c>
      <c r="C293" s="19">
        <v>392</v>
      </c>
      <c r="D293" s="12">
        <v>100</v>
      </c>
      <c r="E293" s="51">
        <v>42237</v>
      </c>
    </row>
    <row r="294" spans="1:5" x14ac:dyDescent="0.3">
      <c r="B294" t="s">
        <v>1198</v>
      </c>
      <c r="C294" s="19">
        <v>278.89999999999998</v>
      </c>
      <c r="D294" s="12">
        <v>63</v>
      </c>
      <c r="E294" s="51">
        <v>42251</v>
      </c>
    </row>
    <row r="295" spans="1:5" x14ac:dyDescent="0.3">
      <c r="B295" t="s">
        <v>1199</v>
      </c>
      <c r="C295" s="19">
        <v>165.6</v>
      </c>
      <c r="D295" s="12">
        <v>35</v>
      </c>
      <c r="E295" s="51">
        <v>42993</v>
      </c>
    </row>
    <row r="296" spans="1:5" x14ac:dyDescent="0.3">
      <c r="B296" t="s">
        <v>1200</v>
      </c>
      <c r="C296" s="19">
        <v>115.1</v>
      </c>
      <c r="D296" s="12">
        <v>24</v>
      </c>
      <c r="E296" s="51">
        <v>42930</v>
      </c>
    </row>
    <row r="297" spans="1:5" x14ac:dyDescent="0.3">
      <c r="A297" t="s">
        <v>1201</v>
      </c>
      <c r="B297">
        <f>COUNTA(B270:B296)</f>
        <v>27</v>
      </c>
      <c r="C297" s="19">
        <v>169557.71</v>
      </c>
      <c r="D297" s="12">
        <v>36877</v>
      </c>
    </row>
    <row r="298" spans="1:5" x14ac:dyDescent="0.3">
      <c r="A298" t="s">
        <v>329</v>
      </c>
      <c r="B298" t="s">
        <v>1202</v>
      </c>
      <c r="C298" s="19">
        <v>28497.27</v>
      </c>
      <c r="D298" s="12">
        <v>5652</v>
      </c>
      <c r="E298" s="51">
        <v>43189</v>
      </c>
    </row>
    <row r="299" spans="1:5" x14ac:dyDescent="0.3">
      <c r="B299" t="s">
        <v>1203</v>
      </c>
      <c r="C299" s="19">
        <v>22570.37</v>
      </c>
      <c r="D299" s="12">
        <v>4748</v>
      </c>
      <c r="E299" s="51">
        <v>43189</v>
      </c>
    </row>
    <row r="300" spans="1:5" x14ac:dyDescent="0.3">
      <c r="B300" t="s">
        <v>1204</v>
      </c>
      <c r="C300" s="19">
        <v>9484.9500000000007</v>
      </c>
      <c r="D300" s="12">
        <v>1944</v>
      </c>
      <c r="E300" s="51">
        <v>43189</v>
      </c>
    </row>
    <row r="301" spans="1:5" x14ac:dyDescent="0.3">
      <c r="B301" t="s">
        <v>1205</v>
      </c>
      <c r="C301" s="19">
        <v>6565.35</v>
      </c>
      <c r="D301" s="12">
        <v>1417</v>
      </c>
      <c r="E301" s="51">
        <v>43189</v>
      </c>
    </row>
    <row r="302" spans="1:5" x14ac:dyDescent="0.3">
      <c r="B302" t="s">
        <v>1206</v>
      </c>
      <c r="C302" s="19">
        <v>5826.89</v>
      </c>
      <c r="D302" s="12">
        <v>1384</v>
      </c>
      <c r="E302" s="51">
        <v>43196</v>
      </c>
    </row>
    <row r="303" spans="1:5" x14ac:dyDescent="0.3">
      <c r="B303" t="s">
        <v>1207</v>
      </c>
      <c r="C303" s="19">
        <v>4918.3999999999996</v>
      </c>
      <c r="D303" s="12">
        <v>1098</v>
      </c>
      <c r="E303" s="51">
        <v>43189</v>
      </c>
    </row>
    <row r="304" spans="1:5" x14ac:dyDescent="0.3">
      <c r="B304" t="s">
        <v>1208</v>
      </c>
      <c r="C304" s="19">
        <v>4759.1000000000004</v>
      </c>
      <c r="D304" s="12">
        <v>1036</v>
      </c>
      <c r="E304" s="51">
        <v>43189</v>
      </c>
    </row>
    <row r="305" spans="2:5" x14ac:dyDescent="0.3">
      <c r="B305" t="s">
        <v>1209</v>
      </c>
      <c r="C305" s="19">
        <v>4651.5</v>
      </c>
      <c r="D305" s="12">
        <v>979</v>
      </c>
      <c r="E305" s="51">
        <v>43189</v>
      </c>
    </row>
    <row r="306" spans="2:5" x14ac:dyDescent="0.3">
      <c r="B306" t="s">
        <v>1210</v>
      </c>
      <c r="C306" s="19">
        <v>3980.95</v>
      </c>
      <c r="D306" s="12">
        <v>945</v>
      </c>
      <c r="E306" s="51">
        <v>43196</v>
      </c>
    </row>
    <row r="307" spans="2:5" x14ac:dyDescent="0.3">
      <c r="B307" t="s">
        <v>1211</v>
      </c>
      <c r="C307" s="19">
        <v>2939.65</v>
      </c>
      <c r="D307" s="12">
        <v>814</v>
      </c>
      <c r="E307" s="51">
        <v>43189</v>
      </c>
    </row>
    <row r="308" spans="2:5" x14ac:dyDescent="0.3">
      <c r="B308" t="s">
        <v>1212</v>
      </c>
      <c r="C308" s="19">
        <v>2888.25</v>
      </c>
      <c r="D308" s="12">
        <v>593</v>
      </c>
      <c r="E308" s="51">
        <v>43189</v>
      </c>
    </row>
    <row r="309" spans="2:5" x14ac:dyDescent="0.3">
      <c r="B309" t="s">
        <v>1213</v>
      </c>
      <c r="C309" s="19">
        <v>2642.5</v>
      </c>
      <c r="D309" s="12">
        <v>579</v>
      </c>
      <c r="E309" s="51">
        <v>43189</v>
      </c>
    </row>
    <row r="310" spans="2:5" x14ac:dyDescent="0.3">
      <c r="B310" t="s">
        <v>1214</v>
      </c>
      <c r="C310" s="19">
        <v>1733.75</v>
      </c>
      <c r="D310" s="12">
        <v>409</v>
      </c>
      <c r="E310" s="51">
        <v>43189</v>
      </c>
    </row>
    <row r="311" spans="2:5" x14ac:dyDescent="0.3">
      <c r="B311" t="s">
        <v>1215</v>
      </c>
      <c r="C311" s="19">
        <v>1707.2</v>
      </c>
      <c r="D311" s="12">
        <v>471</v>
      </c>
      <c r="E311" s="51">
        <v>43196</v>
      </c>
    </row>
    <row r="312" spans="2:5" x14ac:dyDescent="0.3">
      <c r="B312" t="s">
        <v>1216</v>
      </c>
      <c r="C312" s="19">
        <v>1398.3</v>
      </c>
      <c r="D312" s="12">
        <v>338</v>
      </c>
      <c r="E312" s="51">
        <v>43189</v>
      </c>
    </row>
    <row r="313" spans="2:5" x14ac:dyDescent="0.3">
      <c r="B313" t="s">
        <v>1217</v>
      </c>
      <c r="C313" s="19">
        <v>959.5</v>
      </c>
      <c r="D313" s="12">
        <v>240</v>
      </c>
      <c r="E313" s="51">
        <v>43196</v>
      </c>
    </row>
    <row r="314" spans="2:5" x14ac:dyDescent="0.3">
      <c r="B314" t="s">
        <v>1218</v>
      </c>
      <c r="C314" s="19">
        <v>301</v>
      </c>
      <c r="D314" s="12">
        <v>89</v>
      </c>
      <c r="E314" s="51">
        <v>43196</v>
      </c>
    </row>
    <row r="315" spans="2:5" x14ac:dyDescent="0.3">
      <c r="B315" t="s">
        <v>1219</v>
      </c>
      <c r="C315" s="19">
        <v>178.5</v>
      </c>
      <c r="D315" s="12">
        <v>58</v>
      </c>
      <c r="E315" s="51">
        <v>43196</v>
      </c>
    </row>
    <row r="316" spans="2:5" x14ac:dyDescent="0.3">
      <c r="B316" t="s">
        <v>1220</v>
      </c>
      <c r="C316" s="19">
        <v>164</v>
      </c>
      <c r="D316" s="12">
        <v>51</v>
      </c>
      <c r="E316" s="51">
        <v>43196</v>
      </c>
    </row>
    <row r="317" spans="2:5" x14ac:dyDescent="0.3">
      <c r="B317" t="s">
        <v>1221</v>
      </c>
      <c r="C317" s="19">
        <v>140</v>
      </c>
      <c r="D317" s="12">
        <v>44</v>
      </c>
      <c r="E317" s="51">
        <v>43196</v>
      </c>
    </row>
    <row r="318" spans="2:5" x14ac:dyDescent="0.3">
      <c r="B318" t="s">
        <v>1222</v>
      </c>
      <c r="C318" s="19">
        <v>86</v>
      </c>
      <c r="D318" s="12">
        <v>28</v>
      </c>
      <c r="E318" s="51">
        <v>43196</v>
      </c>
    </row>
    <row r="319" spans="2:5" x14ac:dyDescent="0.3">
      <c r="B319" t="s">
        <v>1223</v>
      </c>
      <c r="C319" s="19">
        <v>53</v>
      </c>
      <c r="D319" s="12">
        <v>17</v>
      </c>
      <c r="E319" s="51">
        <v>43196</v>
      </c>
    </row>
    <row r="320" spans="2:5" x14ac:dyDescent="0.3">
      <c r="B320" t="s">
        <v>1224</v>
      </c>
      <c r="C320" s="19">
        <v>31</v>
      </c>
      <c r="D320" s="12">
        <v>8</v>
      </c>
      <c r="E320" s="51">
        <v>43196</v>
      </c>
    </row>
    <row r="321" spans="1:5" x14ac:dyDescent="0.3">
      <c r="B321" t="s">
        <v>1225</v>
      </c>
      <c r="C321" s="19">
        <v>31</v>
      </c>
      <c r="D321" s="12">
        <v>11</v>
      </c>
      <c r="E321" s="51">
        <v>43196</v>
      </c>
    </row>
    <row r="322" spans="1:5" x14ac:dyDescent="0.3">
      <c r="A322" t="s">
        <v>1226</v>
      </c>
      <c r="B322">
        <f>COUNTA(B298:B321)</f>
        <v>24</v>
      </c>
      <c r="C322" s="19">
        <v>106508.43</v>
      </c>
      <c r="D322" s="12">
        <v>22953</v>
      </c>
    </row>
    <row r="323" spans="1:5" x14ac:dyDescent="0.3">
      <c r="A323" t="s">
        <v>899</v>
      </c>
      <c r="B323" t="s">
        <v>1227</v>
      </c>
      <c r="C323" s="19">
        <v>86659.7</v>
      </c>
      <c r="D323" s="12">
        <v>19044</v>
      </c>
      <c r="E323" s="51">
        <v>43140</v>
      </c>
    </row>
    <row r="324" spans="1:5" x14ac:dyDescent="0.3">
      <c r="A324" t="s">
        <v>1228</v>
      </c>
      <c r="B324">
        <f>COUNTA(B323)</f>
        <v>1</v>
      </c>
      <c r="C324" s="19">
        <v>86659.7</v>
      </c>
      <c r="D324" s="12">
        <v>19044</v>
      </c>
    </row>
    <row r="325" spans="1:5" x14ac:dyDescent="0.3">
      <c r="A325" t="s">
        <v>210</v>
      </c>
      <c r="B325" t="s">
        <v>1229</v>
      </c>
      <c r="C325" s="19">
        <v>62698.86</v>
      </c>
      <c r="D325" s="12">
        <v>11802</v>
      </c>
      <c r="E325" s="51">
        <v>43350</v>
      </c>
    </row>
    <row r="326" spans="1:5" x14ac:dyDescent="0.3">
      <c r="A326" t="s">
        <v>1230</v>
      </c>
      <c r="B326">
        <f>COUNTA(B325)</f>
        <v>1</v>
      </c>
      <c r="C326" s="19">
        <v>62698.86</v>
      </c>
      <c r="D326" s="12">
        <v>11802</v>
      </c>
    </row>
    <row r="327" spans="1:5" x14ac:dyDescent="0.3">
      <c r="A327" t="s">
        <v>903</v>
      </c>
      <c r="B327" t="s">
        <v>1231</v>
      </c>
      <c r="C327" s="19">
        <v>18938.900000000001</v>
      </c>
      <c r="D327" s="12">
        <v>3414</v>
      </c>
      <c r="E327" s="51">
        <v>43189</v>
      </c>
    </row>
    <row r="328" spans="1:5" x14ac:dyDescent="0.3">
      <c r="B328" t="s">
        <v>1232</v>
      </c>
      <c r="C328" s="19">
        <v>16166.01</v>
      </c>
      <c r="D328" s="12">
        <v>3325</v>
      </c>
      <c r="E328" s="51">
        <v>43224</v>
      </c>
    </row>
    <row r="329" spans="1:5" x14ac:dyDescent="0.3">
      <c r="A329" t="s">
        <v>1233</v>
      </c>
      <c r="B329">
        <f>COUNTA(B327:B328)</f>
        <v>2</v>
      </c>
      <c r="C329" s="19">
        <v>35104.910000000003</v>
      </c>
      <c r="D329" s="12">
        <v>6739</v>
      </c>
    </row>
    <row r="330" spans="1:5" x14ac:dyDescent="0.3">
      <c r="A330" t="s">
        <v>396</v>
      </c>
      <c r="B330" t="s">
        <v>1234</v>
      </c>
      <c r="C330" s="19">
        <v>19721</v>
      </c>
      <c r="D330" s="12">
        <v>3737</v>
      </c>
      <c r="E330" s="51">
        <v>43434</v>
      </c>
    </row>
    <row r="331" spans="1:5" x14ac:dyDescent="0.3">
      <c r="B331" t="s">
        <v>1235</v>
      </c>
      <c r="C331" s="19">
        <v>5737</v>
      </c>
      <c r="D331" s="12">
        <v>1163</v>
      </c>
      <c r="E331" s="51">
        <v>43301</v>
      </c>
    </row>
    <row r="332" spans="1:5" x14ac:dyDescent="0.3">
      <c r="B332" t="s">
        <v>1236</v>
      </c>
      <c r="C332" s="19">
        <v>4265</v>
      </c>
      <c r="D332" s="12">
        <v>1061</v>
      </c>
      <c r="E332" s="51">
        <v>43112</v>
      </c>
    </row>
    <row r="333" spans="1:5" x14ac:dyDescent="0.3">
      <c r="B333" t="s">
        <v>1237</v>
      </c>
      <c r="C333" s="19">
        <v>3823</v>
      </c>
      <c r="D333" s="12">
        <v>1053</v>
      </c>
      <c r="E333" s="51">
        <v>43448</v>
      </c>
    </row>
    <row r="334" spans="1:5" x14ac:dyDescent="0.3">
      <c r="B334" t="s">
        <v>1238</v>
      </c>
      <c r="C334" s="19">
        <v>986</v>
      </c>
      <c r="D334" s="12">
        <v>324</v>
      </c>
      <c r="E334" s="51">
        <v>43189</v>
      </c>
    </row>
    <row r="335" spans="1:5" x14ac:dyDescent="0.3">
      <c r="A335" t="s">
        <v>1239</v>
      </c>
      <c r="B335">
        <f>COUNTA(B330:B334)</f>
        <v>5</v>
      </c>
      <c r="C335" s="19">
        <v>34532</v>
      </c>
      <c r="D335" s="12">
        <v>7338</v>
      </c>
    </row>
    <row r="336" spans="1:5" x14ac:dyDescent="0.3">
      <c r="A336" t="s">
        <v>513</v>
      </c>
      <c r="B336" t="s">
        <v>1240</v>
      </c>
      <c r="C336" s="19">
        <v>9395</v>
      </c>
      <c r="D336" s="12">
        <v>2929</v>
      </c>
      <c r="E336" s="51">
        <v>43379</v>
      </c>
    </row>
    <row r="337" spans="1:5" x14ac:dyDescent="0.3">
      <c r="B337" t="s">
        <v>1241</v>
      </c>
      <c r="C337" s="19">
        <v>7899.5</v>
      </c>
      <c r="D337" s="12">
        <v>2777</v>
      </c>
      <c r="E337" s="51">
        <v>42654</v>
      </c>
    </row>
    <row r="338" spans="1:5" x14ac:dyDescent="0.3">
      <c r="B338" t="s">
        <v>1242</v>
      </c>
      <c r="C338" s="19">
        <v>4273</v>
      </c>
      <c r="D338" s="12">
        <v>1649</v>
      </c>
      <c r="E338" s="51">
        <v>42988</v>
      </c>
    </row>
    <row r="339" spans="1:5" x14ac:dyDescent="0.3">
      <c r="B339" t="s">
        <v>1243</v>
      </c>
      <c r="C339" s="19">
        <v>2844</v>
      </c>
      <c r="D339" s="12">
        <v>1137</v>
      </c>
      <c r="E339" s="51">
        <v>42028</v>
      </c>
    </row>
    <row r="340" spans="1:5" x14ac:dyDescent="0.3">
      <c r="B340" t="s">
        <v>1244</v>
      </c>
      <c r="C340" s="19">
        <v>2167</v>
      </c>
      <c r="D340" s="12">
        <v>732</v>
      </c>
      <c r="E340" s="51">
        <v>42721</v>
      </c>
    </row>
    <row r="341" spans="1:5" x14ac:dyDescent="0.3">
      <c r="B341" t="s">
        <v>1245</v>
      </c>
      <c r="C341" s="19">
        <v>1792.5</v>
      </c>
      <c r="D341" s="12">
        <v>775</v>
      </c>
      <c r="E341" s="51">
        <v>43015</v>
      </c>
    </row>
    <row r="342" spans="1:5" x14ac:dyDescent="0.3">
      <c r="B342" t="s">
        <v>1246</v>
      </c>
      <c r="C342" s="19">
        <v>1664.5</v>
      </c>
      <c r="D342" s="12">
        <v>758</v>
      </c>
      <c r="E342" s="51">
        <v>42301</v>
      </c>
    </row>
    <row r="343" spans="1:5" x14ac:dyDescent="0.3">
      <c r="B343" t="s">
        <v>1247</v>
      </c>
      <c r="C343" s="19">
        <v>1015.5</v>
      </c>
      <c r="D343" s="12">
        <v>329</v>
      </c>
      <c r="E343" s="51">
        <v>43435</v>
      </c>
    </row>
    <row r="344" spans="1:5" x14ac:dyDescent="0.3">
      <c r="B344" t="s">
        <v>1248</v>
      </c>
      <c r="C344" s="19">
        <v>862</v>
      </c>
      <c r="D344" s="12">
        <v>406</v>
      </c>
      <c r="E344" s="51">
        <v>42749</v>
      </c>
    </row>
    <row r="345" spans="1:5" x14ac:dyDescent="0.3">
      <c r="B345" t="s">
        <v>1249</v>
      </c>
      <c r="C345" s="19">
        <v>763</v>
      </c>
      <c r="D345" s="12">
        <v>278</v>
      </c>
      <c r="E345" s="51">
        <v>43001</v>
      </c>
    </row>
    <row r="346" spans="1:5" x14ac:dyDescent="0.3">
      <c r="B346" t="s">
        <v>1250</v>
      </c>
      <c r="C346" s="19">
        <v>436</v>
      </c>
      <c r="D346" s="12">
        <v>167</v>
      </c>
      <c r="E346" s="51">
        <v>42693</v>
      </c>
    </row>
    <row r="347" spans="1:5" x14ac:dyDescent="0.3">
      <c r="B347" t="s">
        <v>1251</v>
      </c>
      <c r="C347" s="19">
        <v>308</v>
      </c>
      <c r="D347" s="12">
        <v>154</v>
      </c>
      <c r="E347" s="51">
        <v>41895</v>
      </c>
    </row>
    <row r="348" spans="1:5" x14ac:dyDescent="0.3">
      <c r="B348" t="s">
        <v>1252</v>
      </c>
      <c r="C348" s="19">
        <v>151</v>
      </c>
      <c r="D348" s="12">
        <v>57</v>
      </c>
      <c r="E348" s="51">
        <v>42637</v>
      </c>
    </row>
    <row r="349" spans="1:5" x14ac:dyDescent="0.3">
      <c r="A349" t="s">
        <v>1253</v>
      </c>
      <c r="B349">
        <f>COUNTA(B336:B348)</f>
        <v>13</v>
      </c>
      <c r="C349" s="19">
        <v>33571</v>
      </c>
      <c r="D349" s="12">
        <v>12148</v>
      </c>
    </row>
    <row r="350" spans="1:5" x14ac:dyDescent="0.3">
      <c r="A350" t="s">
        <v>423</v>
      </c>
      <c r="B350" t="s">
        <v>1254</v>
      </c>
      <c r="C350" s="19">
        <v>16139</v>
      </c>
      <c r="D350" s="12">
        <v>3250</v>
      </c>
      <c r="E350" s="51">
        <v>43335</v>
      </c>
    </row>
    <row r="351" spans="1:5" x14ac:dyDescent="0.3">
      <c r="B351" t="s">
        <v>1255</v>
      </c>
      <c r="C351" s="19">
        <v>10901</v>
      </c>
      <c r="D351" s="12">
        <v>2395</v>
      </c>
      <c r="E351" s="51">
        <v>43315</v>
      </c>
    </row>
    <row r="352" spans="1:5" x14ac:dyDescent="0.3">
      <c r="B352" t="s">
        <v>1256</v>
      </c>
      <c r="C352" s="19">
        <v>4148</v>
      </c>
      <c r="D352" s="12">
        <v>901</v>
      </c>
      <c r="E352" s="51">
        <v>43399</v>
      </c>
    </row>
    <row r="353" spans="1:5" x14ac:dyDescent="0.3">
      <c r="A353" t="s">
        <v>1257</v>
      </c>
      <c r="B353">
        <f>COUNTA(B350:B352)</f>
        <v>3</v>
      </c>
      <c r="C353" s="19">
        <v>31188</v>
      </c>
      <c r="D353" s="12">
        <v>6546</v>
      </c>
    </row>
    <row r="354" spans="1:5" x14ac:dyDescent="0.3">
      <c r="A354" t="s">
        <v>448</v>
      </c>
      <c r="B354" t="s">
        <v>1258</v>
      </c>
      <c r="C354" s="19">
        <v>13786.5</v>
      </c>
      <c r="D354" s="12">
        <v>3056</v>
      </c>
      <c r="E354" s="51">
        <v>43070</v>
      </c>
    </row>
    <row r="355" spans="1:5" x14ac:dyDescent="0.3">
      <c r="B355" t="s">
        <v>1259</v>
      </c>
      <c r="C355" s="19">
        <v>6229.98</v>
      </c>
      <c r="D355" s="12">
        <v>1498</v>
      </c>
      <c r="E355" s="51">
        <v>43126</v>
      </c>
    </row>
    <row r="356" spans="1:5" x14ac:dyDescent="0.3">
      <c r="B356" t="s">
        <v>1260</v>
      </c>
      <c r="C356" s="19">
        <v>4983.2</v>
      </c>
      <c r="D356" s="12">
        <v>1083</v>
      </c>
      <c r="E356" s="51">
        <v>43140</v>
      </c>
    </row>
    <row r="357" spans="1:5" x14ac:dyDescent="0.3">
      <c r="B357" t="s">
        <v>1261</v>
      </c>
      <c r="C357" s="19">
        <v>1374.6</v>
      </c>
      <c r="D357" s="12">
        <v>329</v>
      </c>
      <c r="E357" s="51">
        <v>43203</v>
      </c>
    </row>
    <row r="358" spans="1:5" x14ac:dyDescent="0.3">
      <c r="B358" t="s">
        <v>1262</v>
      </c>
      <c r="C358" s="19">
        <v>1182.0999999999999</v>
      </c>
      <c r="D358" s="12">
        <v>316</v>
      </c>
      <c r="E358" s="51">
        <v>43105</v>
      </c>
    </row>
    <row r="359" spans="1:5" x14ac:dyDescent="0.3">
      <c r="B359" t="s">
        <v>1263</v>
      </c>
      <c r="C359" s="19">
        <v>963.2</v>
      </c>
      <c r="D359" s="12">
        <v>194</v>
      </c>
      <c r="E359" s="51">
        <v>43427</v>
      </c>
    </row>
    <row r="360" spans="1:5" x14ac:dyDescent="0.3">
      <c r="B360" t="s">
        <v>1264</v>
      </c>
      <c r="C360" s="19">
        <v>793.5</v>
      </c>
      <c r="D360" s="12">
        <v>178</v>
      </c>
      <c r="E360" s="51">
        <v>43427</v>
      </c>
    </row>
    <row r="361" spans="1:5" x14ac:dyDescent="0.3">
      <c r="B361" t="s">
        <v>1265</v>
      </c>
      <c r="C361" s="19">
        <v>720.5</v>
      </c>
      <c r="D361" s="12">
        <v>219</v>
      </c>
      <c r="E361" s="51">
        <v>43224</v>
      </c>
    </row>
    <row r="362" spans="1:5" x14ac:dyDescent="0.3">
      <c r="B362" t="s">
        <v>1266</v>
      </c>
      <c r="C362" s="19">
        <v>646</v>
      </c>
      <c r="D362" s="12">
        <v>234</v>
      </c>
      <c r="E362" s="51">
        <v>43105</v>
      </c>
    </row>
    <row r="363" spans="1:5" x14ac:dyDescent="0.3">
      <c r="B363" t="s">
        <v>1267</v>
      </c>
      <c r="C363" s="19">
        <v>194</v>
      </c>
      <c r="D363" s="12">
        <v>63</v>
      </c>
      <c r="E363" s="51">
        <v>43441</v>
      </c>
    </row>
    <row r="364" spans="1:5" x14ac:dyDescent="0.3">
      <c r="B364" t="s">
        <v>1268</v>
      </c>
      <c r="C364" s="19">
        <v>82</v>
      </c>
      <c r="D364" s="12">
        <v>15</v>
      </c>
      <c r="E364" s="51">
        <v>43441</v>
      </c>
    </row>
    <row r="365" spans="1:5" x14ac:dyDescent="0.3">
      <c r="A365" t="s">
        <v>1269</v>
      </c>
      <c r="B365">
        <f>COUNTA(B354:B364)</f>
        <v>11</v>
      </c>
      <c r="C365" s="19">
        <v>30955.579999999998</v>
      </c>
      <c r="D365" s="12">
        <v>7185</v>
      </c>
    </row>
    <row r="366" spans="1:5" x14ac:dyDescent="0.3">
      <c r="A366" t="s">
        <v>337</v>
      </c>
      <c r="B366" t="s">
        <v>1270</v>
      </c>
      <c r="C366" s="19">
        <v>27412</v>
      </c>
      <c r="D366" s="12">
        <v>4793</v>
      </c>
      <c r="E366" s="51">
        <v>43434</v>
      </c>
    </row>
    <row r="367" spans="1:5" x14ac:dyDescent="0.3">
      <c r="A367" t="s">
        <v>1271</v>
      </c>
      <c r="B367">
        <f>COUNTA(B366)</f>
        <v>1</v>
      </c>
      <c r="C367" s="19">
        <v>27412</v>
      </c>
      <c r="D367" s="12">
        <v>4793</v>
      </c>
    </row>
    <row r="368" spans="1:5" x14ac:dyDescent="0.3">
      <c r="A368" t="s">
        <v>363</v>
      </c>
      <c r="B368" t="s">
        <v>1272</v>
      </c>
      <c r="C368" s="19">
        <v>22589.599999999999</v>
      </c>
      <c r="D368" s="12">
        <v>6350</v>
      </c>
      <c r="E368" s="51">
        <v>43287</v>
      </c>
    </row>
    <row r="369" spans="1:5" x14ac:dyDescent="0.3">
      <c r="A369" t="s">
        <v>1273</v>
      </c>
      <c r="B369">
        <f>COUNTA(B368)</f>
        <v>1</v>
      </c>
      <c r="C369" s="19">
        <v>22589.599999999999</v>
      </c>
      <c r="D369" s="12">
        <v>6350</v>
      </c>
    </row>
    <row r="370" spans="1:5" x14ac:dyDescent="0.3">
      <c r="A370" t="s">
        <v>384</v>
      </c>
      <c r="B370" t="s">
        <v>1274</v>
      </c>
      <c r="C370" s="19">
        <v>20897.8</v>
      </c>
      <c r="D370" s="12">
        <v>5042</v>
      </c>
      <c r="E370" s="51">
        <v>43077</v>
      </c>
    </row>
    <row r="371" spans="1:5" x14ac:dyDescent="0.3">
      <c r="A371" t="s">
        <v>1275</v>
      </c>
      <c r="B371">
        <f>COUNTA(B370)</f>
        <v>1</v>
      </c>
      <c r="C371" s="19">
        <v>20897.8</v>
      </c>
      <c r="D371" s="12">
        <v>5042</v>
      </c>
    </row>
    <row r="372" spans="1:5" x14ac:dyDescent="0.3">
      <c r="A372" t="s">
        <v>398</v>
      </c>
      <c r="B372" t="s">
        <v>1276</v>
      </c>
      <c r="C372" s="19">
        <v>19610.28</v>
      </c>
      <c r="D372" s="12">
        <v>4858</v>
      </c>
      <c r="E372" s="51">
        <v>43371</v>
      </c>
    </row>
    <row r="373" spans="1:5" x14ac:dyDescent="0.3">
      <c r="A373" t="s">
        <v>1277</v>
      </c>
      <c r="B373">
        <f>COUNTA(B372)</f>
        <v>1</v>
      </c>
      <c r="C373" s="19">
        <v>19610.28</v>
      </c>
      <c r="D373" s="12">
        <v>4858</v>
      </c>
    </row>
    <row r="374" spans="1:5" x14ac:dyDescent="0.3">
      <c r="A374" t="s">
        <v>528</v>
      </c>
      <c r="B374" t="s">
        <v>1278</v>
      </c>
      <c r="C374" s="19">
        <v>8556</v>
      </c>
      <c r="D374" s="12">
        <v>1866</v>
      </c>
      <c r="E374" s="51">
        <v>43273</v>
      </c>
    </row>
    <row r="375" spans="1:5" x14ac:dyDescent="0.3">
      <c r="B375" t="s">
        <v>1279</v>
      </c>
      <c r="C375" s="19">
        <v>8366.41</v>
      </c>
      <c r="D375" s="12">
        <v>1909</v>
      </c>
      <c r="E375" s="51">
        <v>43350</v>
      </c>
    </row>
    <row r="376" spans="1:5" x14ac:dyDescent="0.3">
      <c r="A376" t="s">
        <v>1280</v>
      </c>
      <c r="B376">
        <f>COUNTA(B374:B375)</f>
        <v>2</v>
      </c>
      <c r="C376" s="19">
        <v>16922.41</v>
      </c>
      <c r="D376" s="12">
        <v>3775</v>
      </c>
    </row>
    <row r="377" spans="1:5" x14ac:dyDescent="0.3">
      <c r="A377" t="s">
        <v>438</v>
      </c>
      <c r="B377" t="s">
        <v>1281</v>
      </c>
      <c r="C377" s="19">
        <v>14582.18</v>
      </c>
      <c r="D377" s="12">
        <v>3476</v>
      </c>
      <c r="E377" s="51">
        <v>43210</v>
      </c>
    </row>
    <row r="378" spans="1:5" x14ac:dyDescent="0.3">
      <c r="A378" t="s">
        <v>1282</v>
      </c>
      <c r="B378">
        <f>COUNTA(B377)</f>
        <v>1</v>
      </c>
      <c r="C378" s="19">
        <v>14582.18</v>
      </c>
      <c r="D378" s="12">
        <v>3476</v>
      </c>
    </row>
    <row r="379" spans="1:5" x14ac:dyDescent="0.3">
      <c r="A379" t="s">
        <v>483</v>
      </c>
      <c r="B379" t="s">
        <v>1283</v>
      </c>
      <c r="C379" s="19">
        <v>11292</v>
      </c>
      <c r="D379" s="12">
        <v>2267</v>
      </c>
      <c r="E379" s="51">
        <v>43448</v>
      </c>
    </row>
    <row r="380" spans="1:5" x14ac:dyDescent="0.3">
      <c r="A380" t="s">
        <v>1284</v>
      </c>
      <c r="B380">
        <f>COUNTA(B379)</f>
        <v>1</v>
      </c>
      <c r="C380" s="19">
        <v>11292</v>
      </c>
      <c r="D380" s="12">
        <v>2267</v>
      </c>
    </row>
    <row r="381" spans="1:5" x14ac:dyDescent="0.3">
      <c r="A381" t="s">
        <v>642</v>
      </c>
      <c r="B381" t="s">
        <v>1285</v>
      </c>
      <c r="C381" s="19">
        <v>3610.9</v>
      </c>
      <c r="D381" s="12">
        <v>2734</v>
      </c>
      <c r="E381" s="51">
        <v>43202</v>
      </c>
    </row>
    <row r="382" spans="1:5" x14ac:dyDescent="0.3">
      <c r="B382" t="s">
        <v>1286</v>
      </c>
      <c r="C382" s="19">
        <v>3097</v>
      </c>
      <c r="D382" s="12">
        <v>1509</v>
      </c>
      <c r="E382" s="51">
        <v>43084</v>
      </c>
    </row>
    <row r="383" spans="1:5" x14ac:dyDescent="0.3">
      <c r="B383" t="s">
        <v>1287</v>
      </c>
      <c r="C383" s="19">
        <v>2122</v>
      </c>
      <c r="D383" s="12">
        <v>1085</v>
      </c>
      <c r="E383" s="51">
        <v>43216</v>
      </c>
    </row>
    <row r="384" spans="1:5" x14ac:dyDescent="0.3">
      <c r="B384" t="s">
        <v>1288</v>
      </c>
      <c r="C384" s="19">
        <v>634.12</v>
      </c>
      <c r="D384" s="12">
        <v>338</v>
      </c>
      <c r="E384" s="51">
        <v>42636</v>
      </c>
    </row>
    <row r="385" spans="1:5" x14ac:dyDescent="0.3">
      <c r="B385" t="s">
        <v>1289</v>
      </c>
      <c r="C385" s="19">
        <v>622</v>
      </c>
      <c r="D385" s="12">
        <v>351</v>
      </c>
      <c r="E385" s="51">
        <v>42475</v>
      </c>
    </row>
    <row r="386" spans="1:5" x14ac:dyDescent="0.3">
      <c r="A386" t="s">
        <v>1290</v>
      </c>
      <c r="B386">
        <f>COUNTA(B381:B385)</f>
        <v>5</v>
      </c>
      <c r="C386" s="19">
        <v>10086.02</v>
      </c>
      <c r="D386" s="12">
        <v>6017</v>
      </c>
    </row>
    <row r="387" spans="1:5" x14ac:dyDescent="0.3">
      <c r="A387" t="s">
        <v>904</v>
      </c>
      <c r="B387" t="s">
        <v>1291</v>
      </c>
      <c r="C387" s="19">
        <v>7254.62</v>
      </c>
      <c r="D387" s="12">
        <v>1861</v>
      </c>
      <c r="E387" s="51">
        <v>43112</v>
      </c>
    </row>
    <row r="388" spans="1:5" x14ac:dyDescent="0.3">
      <c r="B388" t="s">
        <v>1292</v>
      </c>
      <c r="C388" s="19">
        <v>1039</v>
      </c>
      <c r="D388" s="12">
        <v>277</v>
      </c>
      <c r="E388" s="51">
        <v>43161</v>
      </c>
    </row>
    <row r="389" spans="1:5" x14ac:dyDescent="0.3">
      <c r="A389" t="s">
        <v>1293</v>
      </c>
      <c r="B389">
        <f>COUNTA(B387:B388)</f>
        <v>2</v>
      </c>
      <c r="C389" s="19">
        <v>8293.619999999999</v>
      </c>
      <c r="D389" s="12">
        <v>2138</v>
      </c>
    </row>
    <row r="390" spans="1:5" x14ac:dyDescent="0.3">
      <c r="A390" t="s">
        <v>681</v>
      </c>
      <c r="B390" t="s">
        <v>1294</v>
      </c>
      <c r="C390" s="19">
        <v>1877.83</v>
      </c>
      <c r="D390" s="12">
        <v>508</v>
      </c>
      <c r="E390" s="51">
        <v>43441</v>
      </c>
    </row>
    <row r="391" spans="1:5" x14ac:dyDescent="0.3">
      <c r="B391" t="s">
        <v>1295</v>
      </c>
      <c r="C391" s="19">
        <v>1867.4</v>
      </c>
      <c r="D391" s="12">
        <v>537</v>
      </c>
      <c r="E391" s="51">
        <v>43390</v>
      </c>
    </row>
    <row r="392" spans="1:5" x14ac:dyDescent="0.3">
      <c r="B392" t="s">
        <v>1296</v>
      </c>
      <c r="C392" s="19">
        <v>240.6</v>
      </c>
      <c r="D392" s="12">
        <v>63</v>
      </c>
      <c r="E392" s="51">
        <v>43426</v>
      </c>
    </row>
    <row r="393" spans="1:5" x14ac:dyDescent="0.3">
      <c r="A393" t="s">
        <v>1297</v>
      </c>
      <c r="B393">
        <f>COUNTA(B390:B392)</f>
        <v>3</v>
      </c>
      <c r="C393" s="19">
        <v>3985.83</v>
      </c>
      <c r="D393" s="12">
        <v>1108</v>
      </c>
    </row>
    <row r="394" spans="1:5" x14ac:dyDescent="0.3">
      <c r="A394" t="s">
        <v>900</v>
      </c>
      <c r="B394" t="s">
        <v>1298</v>
      </c>
      <c r="C394" s="19">
        <v>1268</v>
      </c>
      <c r="D394" s="12">
        <v>507</v>
      </c>
      <c r="E394" s="51">
        <v>41544</v>
      </c>
    </row>
    <row r="395" spans="1:5" x14ac:dyDescent="0.3">
      <c r="A395" t="s">
        <v>1299</v>
      </c>
      <c r="B395">
        <f>COUNTA(B394)</f>
        <v>1</v>
      </c>
      <c r="C395" s="19">
        <v>1268</v>
      </c>
      <c r="D395" s="12">
        <v>507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7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3" customWidth="1"/>
    <col min="5" max="5" width="18" style="19" customWidth="1"/>
    <col min="6" max="8" width="18" customWidth="1"/>
    <col min="9" max="9" width="45" customWidth="1"/>
  </cols>
  <sheetData>
    <row r="1" spans="1:9" s="17" customFormat="1" x14ac:dyDescent="0.3">
      <c r="A1" s="16">
        <v>2018</v>
      </c>
      <c r="D1" s="44"/>
      <c r="E1" s="18"/>
    </row>
    <row r="2" spans="1:9" x14ac:dyDescent="0.3">
      <c r="A2" s="15" t="s">
        <v>10</v>
      </c>
    </row>
    <row r="3" spans="1:9" x14ac:dyDescent="0.3">
      <c r="A3" s="15" t="s">
        <v>11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45" t="s">
        <v>4</v>
      </c>
      <c r="E5" s="20" t="s">
        <v>5</v>
      </c>
      <c r="F5" s="6" t="s">
        <v>6</v>
      </c>
      <c r="G5" s="6" t="s">
        <v>7</v>
      </c>
      <c r="H5" s="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27</v>
      </c>
      <c r="D6" s="1" t="s">
        <v>28</v>
      </c>
      <c r="E6" s="21">
        <v>1295396.02</v>
      </c>
      <c r="F6" s="9">
        <v>240880</v>
      </c>
      <c r="G6" s="9">
        <v>19</v>
      </c>
      <c r="H6" s="10">
        <v>43385</v>
      </c>
      <c r="I6" s="11" t="s">
        <v>29</v>
      </c>
    </row>
    <row r="7" spans="1:9" x14ac:dyDescent="0.3">
      <c r="A7" s="8">
        <f>IF(B7&lt;&gt;"",ROWS($B$6:B7),"")</f>
        <v>2</v>
      </c>
      <c r="B7" s="1" t="s">
        <v>33</v>
      </c>
      <c r="C7" s="1" t="s">
        <v>34</v>
      </c>
      <c r="D7" s="1" t="s">
        <v>74</v>
      </c>
      <c r="E7" s="21">
        <v>950985.75</v>
      </c>
      <c r="F7" s="9">
        <v>161095</v>
      </c>
      <c r="G7" s="9">
        <v>7</v>
      </c>
      <c r="H7" s="10">
        <v>43406</v>
      </c>
      <c r="I7" s="11" t="s">
        <v>36</v>
      </c>
    </row>
    <row r="8" spans="1:9" x14ac:dyDescent="0.3">
      <c r="A8" s="8">
        <f>IF(B8&lt;&gt;"",ROWS($B$6:B8),"")</f>
        <v>3</v>
      </c>
      <c r="B8" s="1" t="s">
        <v>30</v>
      </c>
      <c r="C8" s="1" t="s">
        <v>30</v>
      </c>
      <c r="D8" s="1" t="s">
        <v>31</v>
      </c>
      <c r="E8" s="21">
        <v>936798</v>
      </c>
      <c r="F8" s="9">
        <v>171672</v>
      </c>
      <c r="G8" s="9">
        <v>18</v>
      </c>
      <c r="H8" s="10">
        <v>43098</v>
      </c>
      <c r="I8" s="11" t="s">
        <v>32</v>
      </c>
    </row>
    <row r="9" spans="1:9" x14ac:dyDescent="0.3">
      <c r="A9" s="8">
        <f>IF(B9&lt;&gt;"",ROWS($B$6:B9),"")</f>
        <v>4</v>
      </c>
      <c r="B9" s="1" t="s">
        <v>37</v>
      </c>
      <c r="C9" s="1" t="s">
        <v>38</v>
      </c>
      <c r="D9" s="1" t="s">
        <v>39</v>
      </c>
      <c r="E9" s="21">
        <v>648378.34</v>
      </c>
      <c r="F9" s="9">
        <v>131098</v>
      </c>
      <c r="G9" s="9">
        <v>19</v>
      </c>
      <c r="H9" s="10">
        <v>43434</v>
      </c>
      <c r="I9" s="11" t="s">
        <v>40</v>
      </c>
    </row>
    <row r="10" spans="1:9" x14ac:dyDescent="0.3">
      <c r="A10" s="8">
        <f>IF(B10&lt;&gt;"",ROWS($B$6:B10),"")</f>
        <v>5</v>
      </c>
      <c r="B10" s="1" t="s">
        <v>41</v>
      </c>
      <c r="C10" s="1" t="s">
        <v>41</v>
      </c>
      <c r="D10" s="1" t="s">
        <v>31</v>
      </c>
      <c r="E10" s="21">
        <v>645911</v>
      </c>
      <c r="F10" s="9">
        <v>111943</v>
      </c>
      <c r="G10" s="9">
        <v>17</v>
      </c>
      <c r="H10" s="10">
        <v>43399</v>
      </c>
      <c r="I10" s="11" t="s">
        <v>32</v>
      </c>
    </row>
    <row r="11" spans="1:9" x14ac:dyDescent="0.3">
      <c r="A11" s="8">
        <f>IF(B11&lt;&gt;"",ROWS($B$6:B11),"")</f>
        <v>6</v>
      </c>
      <c r="B11" s="1" t="s">
        <v>42</v>
      </c>
      <c r="C11" s="1" t="s">
        <v>43</v>
      </c>
      <c r="D11" s="1" t="s">
        <v>39</v>
      </c>
      <c r="E11" s="21">
        <v>612862.21</v>
      </c>
      <c r="F11" s="9">
        <v>128402</v>
      </c>
      <c r="G11" s="9">
        <v>17</v>
      </c>
      <c r="H11" s="10">
        <v>43294</v>
      </c>
      <c r="I11" s="11" t="s">
        <v>44</v>
      </c>
    </row>
    <row r="12" spans="1:9" x14ac:dyDescent="0.3">
      <c r="A12" s="8">
        <f>IF(B12&lt;&gt;"",ROWS($B$6:B12),"")</f>
        <v>7</v>
      </c>
      <c r="B12" s="1" t="s">
        <v>45</v>
      </c>
      <c r="C12" s="1" t="s">
        <v>45</v>
      </c>
      <c r="D12" s="1" t="s">
        <v>31</v>
      </c>
      <c r="E12" s="21">
        <v>595681.6</v>
      </c>
      <c r="F12" s="9">
        <v>107770</v>
      </c>
      <c r="G12" s="9">
        <v>17</v>
      </c>
      <c r="H12" s="10">
        <v>43315</v>
      </c>
      <c r="I12" s="11" t="s">
        <v>46</v>
      </c>
    </row>
    <row r="13" spans="1:9" x14ac:dyDescent="0.3">
      <c r="A13" s="8">
        <f>IF(B13&lt;&gt;"",ROWS($B$6:B13),"")</f>
        <v>8</v>
      </c>
      <c r="B13" s="1" t="s">
        <v>47</v>
      </c>
      <c r="C13" s="1" t="s">
        <v>48</v>
      </c>
      <c r="D13" s="1" t="s">
        <v>39</v>
      </c>
      <c r="E13" s="21">
        <v>553346.12</v>
      </c>
      <c r="F13" s="9">
        <v>96024</v>
      </c>
      <c r="G13" s="9">
        <v>15</v>
      </c>
      <c r="H13" s="10">
        <v>43378</v>
      </c>
      <c r="I13" s="11" t="s">
        <v>49</v>
      </c>
    </row>
    <row r="14" spans="1:9" x14ac:dyDescent="0.3">
      <c r="A14" s="8">
        <f>IF(B14&lt;&gt;"",ROWS($B$6:B14),"")</f>
        <v>9</v>
      </c>
      <c r="B14" s="1" t="s">
        <v>50</v>
      </c>
      <c r="C14" s="1" t="s">
        <v>51</v>
      </c>
      <c r="D14" s="1" t="s">
        <v>39</v>
      </c>
      <c r="E14" s="21">
        <v>511889.27</v>
      </c>
      <c r="F14" s="9">
        <v>89502</v>
      </c>
      <c r="G14" s="9">
        <v>16</v>
      </c>
      <c r="H14" s="10">
        <v>43140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52</v>
      </c>
      <c r="C15" s="1" t="s">
        <v>53</v>
      </c>
      <c r="D15" s="1" t="s">
        <v>39</v>
      </c>
      <c r="E15" s="21">
        <v>499648.38</v>
      </c>
      <c r="F15" s="9">
        <v>103448</v>
      </c>
      <c r="G15" s="9">
        <v>35</v>
      </c>
      <c r="H15" s="10">
        <v>43315</v>
      </c>
      <c r="I15" s="11" t="s">
        <v>54</v>
      </c>
    </row>
    <row r="16" spans="1:9" x14ac:dyDescent="0.3">
      <c r="A16" s="8">
        <f>IF(B16&lt;&gt;"",ROWS($B$6:B16),"")</f>
        <v>11</v>
      </c>
      <c r="B16" s="1" t="s">
        <v>55</v>
      </c>
      <c r="C16" s="1" t="s">
        <v>55</v>
      </c>
      <c r="D16" s="1" t="s">
        <v>31</v>
      </c>
      <c r="E16" s="21">
        <v>446993</v>
      </c>
      <c r="F16" s="9">
        <v>85148</v>
      </c>
      <c r="G16" s="9">
        <v>18</v>
      </c>
      <c r="H16" s="10">
        <v>43147</v>
      </c>
      <c r="I16" s="11" t="s">
        <v>56</v>
      </c>
    </row>
    <row r="17" spans="1:9" x14ac:dyDescent="0.3">
      <c r="A17" s="8">
        <f>IF(B17&lt;&gt;"",ROWS($B$6:B17),"")</f>
        <v>12</v>
      </c>
      <c r="B17" s="1" t="s">
        <v>57</v>
      </c>
      <c r="C17" s="1" t="s">
        <v>58</v>
      </c>
      <c r="D17" s="1" t="s">
        <v>31</v>
      </c>
      <c r="E17" s="21">
        <v>413600</v>
      </c>
      <c r="F17" s="9">
        <v>75129</v>
      </c>
      <c r="G17" s="9">
        <v>18</v>
      </c>
      <c r="H17" s="10">
        <v>43413</v>
      </c>
      <c r="I17" s="11" t="s">
        <v>59</v>
      </c>
    </row>
    <row r="18" spans="1:9" x14ac:dyDescent="0.3">
      <c r="A18" s="8">
        <f>IF(B18&lt;&gt;"",ROWS($B$6:B18),"")</f>
        <v>13</v>
      </c>
      <c r="B18" s="1" t="s">
        <v>60</v>
      </c>
      <c r="C18" s="1" t="s">
        <v>60</v>
      </c>
      <c r="D18" s="1" t="s">
        <v>31</v>
      </c>
      <c r="E18" s="21">
        <v>380648.57999999996</v>
      </c>
      <c r="F18" s="9">
        <v>75456</v>
      </c>
      <c r="G18" s="9">
        <v>17</v>
      </c>
      <c r="H18" s="10">
        <v>43119</v>
      </c>
      <c r="I18" s="11" t="s">
        <v>61</v>
      </c>
    </row>
    <row r="19" spans="1:9" x14ac:dyDescent="0.3">
      <c r="A19" s="8">
        <f>IF(B19&lt;&gt;"",ROWS($B$6:B19),"")</f>
        <v>14</v>
      </c>
      <c r="B19" s="1" t="s">
        <v>62</v>
      </c>
      <c r="C19" s="1" t="s">
        <v>62</v>
      </c>
      <c r="D19" s="1" t="s">
        <v>39</v>
      </c>
      <c r="E19" s="21">
        <v>376475.67</v>
      </c>
      <c r="F19" s="9">
        <v>66599</v>
      </c>
      <c r="G19" s="9">
        <v>17</v>
      </c>
      <c r="H19" s="10">
        <v>43238</v>
      </c>
      <c r="I19" s="11" t="s">
        <v>36</v>
      </c>
    </row>
    <row r="20" spans="1:9" x14ac:dyDescent="0.3">
      <c r="A20" s="8">
        <f>IF(B20&lt;&gt;"",ROWS($B$6:B20),"")</f>
        <v>15</v>
      </c>
      <c r="B20" s="1" t="s">
        <v>63</v>
      </c>
      <c r="C20" s="1" t="s">
        <v>64</v>
      </c>
      <c r="D20" s="1" t="s">
        <v>39</v>
      </c>
      <c r="E20" s="21">
        <v>354002.56</v>
      </c>
      <c r="F20" s="9">
        <v>60419</v>
      </c>
      <c r="G20" s="9">
        <v>14</v>
      </c>
      <c r="H20" s="10">
        <v>43350</v>
      </c>
      <c r="I20" s="11" t="s">
        <v>49</v>
      </c>
    </row>
    <row r="21" spans="1:9" x14ac:dyDescent="0.3">
      <c r="A21" s="8">
        <f>IF(B21&lt;&gt;"",ROWS($B$6:B21),"")</f>
        <v>16</v>
      </c>
      <c r="B21" s="1" t="s">
        <v>65</v>
      </c>
      <c r="C21" s="1" t="s">
        <v>66</v>
      </c>
      <c r="D21" s="1" t="s">
        <v>39</v>
      </c>
      <c r="E21" s="21">
        <v>350050.88</v>
      </c>
      <c r="F21" s="9">
        <v>58334</v>
      </c>
      <c r="G21" s="9">
        <v>27</v>
      </c>
      <c r="H21" s="10">
        <v>43217</v>
      </c>
      <c r="I21" s="11" t="s">
        <v>54</v>
      </c>
    </row>
    <row r="22" spans="1:9" x14ac:dyDescent="0.3">
      <c r="A22" s="8">
        <f>IF(B22&lt;&gt;"",ROWS($B$6:B22),"")</f>
        <v>17</v>
      </c>
      <c r="B22" s="1" t="s">
        <v>67</v>
      </c>
      <c r="C22" s="1" t="s">
        <v>68</v>
      </c>
      <c r="D22" s="1" t="s">
        <v>69</v>
      </c>
      <c r="E22" s="21">
        <v>304023.90999999997</v>
      </c>
      <c r="F22" s="9">
        <v>50255</v>
      </c>
      <c r="G22" s="9">
        <v>15</v>
      </c>
      <c r="H22" s="10">
        <v>43378</v>
      </c>
      <c r="I22" s="11" t="s">
        <v>44</v>
      </c>
    </row>
    <row r="23" spans="1:9" x14ac:dyDescent="0.3">
      <c r="A23" s="8">
        <f>IF(B23&lt;&gt;"",ROWS($B$6:B23),"")</f>
        <v>18</v>
      </c>
      <c r="B23" s="1" t="s">
        <v>70</v>
      </c>
      <c r="C23" s="1" t="s">
        <v>71</v>
      </c>
      <c r="D23" s="1" t="s">
        <v>39</v>
      </c>
      <c r="E23" s="21">
        <v>302239.64999999997</v>
      </c>
      <c r="F23" s="9">
        <v>65902</v>
      </c>
      <c r="G23" s="9">
        <v>16</v>
      </c>
      <c r="H23" s="10">
        <v>43392</v>
      </c>
      <c r="I23" s="11" t="s">
        <v>49</v>
      </c>
    </row>
    <row r="24" spans="1:9" x14ac:dyDescent="0.3">
      <c r="A24" s="8">
        <f>IF(B24&lt;&gt;"",ROWS($B$6:B24),"")</f>
        <v>19</v>
      </c>
      <c r="B24" s="1" t="s">
        <v>72</v>
      </c>
      <c r="C24" s="1" t="s">
        <v>73</v>
      </c>
      <c r="D24" s="1" t="s">
        <v>74</v>
      </c>
      <c r="E24" s="21">
        <v>285919.52999999997</v>
      </c>
      <c r="F24" s="9">
        <v>47658</v>
      </c>
      <c r="G24" s="9">
        <v>17</v>
      </c>
      <c r="H24" s="10">
        <v>43420</v>
      </c>
      <c r="I24" s="11" t="s">
        <v>49</v>
      </c>
    </row>
    <row r="25" spans="1:9" x14ac:dyDescent="0.3">
      <c r="A25" s="8">
        <f>IF(B25&lt;&gt;"",ROWS($B$6:B25),"")</f>
        <v>20</v>
      </c>
      <c r="B25" s="1" t="s">
        <v>75</v>
      </c>
      <c r="C25" s="1" t="s">
        <v>75</v>
      </c>
      <c r="D25" s="1" t="s">
        <v>31</v>
      </c>
      <c r="E25" s="21">
        <v>279880</v>
      </c>
      <c r="F25" s="9">
        <v>47032</v>
      </c>
      <c r="G25" s="9">
        <v>14</v>
      </c>
      <c r="H25" s="10">
        <v>43462</v>
      </c>
      <c r="I25" s="11" t="s">
        <v>32</v>
      </c>
    </row>
    <row r="26" spans="1:9" x14ac:dyDescent="0.3">
      <c r="A26" s="8">
        <f>IF(B26&lt;&gt;"",ROWS($B$6:B26),"")</f>
        <v>21</v>
      </c>
      <c r="B26" s="1" t="s">
        <v>76</v>
      </c>
      <c r="C26" s="1" t="s">
        <v>77</v>
      </c>
      <c r="D26" s="1" t="s">
        <v>39</v>
      </c>
      <c r="E26" s="21">
        <v>276409.06000000006</v>
      </c>
      <c r="F26" s="9">
        <v>59333</v>
      </c>
      <c r="G26" s="9">
        <v>31</v>
      </c>
      <c r="H26" s="10">
        <v>43105</v>
      </c>
      <c r="I26" s="11" t="s">
        <v>54</v>
      </c>
    </row>
    <row r="27" spans="1:9" x14ac:dyDescent="0.3">
      <c r="A27" s="8">
        <f>IF(B27&lt;&gt;"",ROWS($B$6:B27),"")</f>
        <v>22</v>
      </c>
      <c r="B27" s="1" t="s">
        <v>78</v>
      </c>
      <c r="C27" s="1" t="s">
        <v>79</v>
      </c>
      <c r="D27" s="1" t="s">
        <v>39</v>
      </c>
      <c r="E27" s="21">
        <v>261232.63999999998</v>
      </c>
      <c r="F27" s="9">
        <v>46948</v>
      </c>
      <c r="G27" s="9">
        <v>17</v>
      </c>
      <c r="H27" s="10">
        <v>43259</v>
      </c>
      <c r="I27" s="11" t="s">
        <v>40</v>
      </c>
    </row>
    <row r="28" spans="1:9" x14ac:dyDescent="0.3">
      <c r="A28" s="8">
        <f>IF(B28&lt;&gt;"",ROWS($B$6:B28),"")</f>
        <v>23</v>
      </c>
      <c r="B28" s="1" t="s">
        <v>80</v>
      </c>
      <c r="C28" s="1" t="s">
        <v>80</v>
      </c>
      <c r="D28" s="1" t="s">
        <v>31</v>
      </c>
      <c r="E28" s="21">
        <v>258162.97000000003</v>
      </c>
      <c r="F28" s="9">
        <v>62441</v>
      </c>
      <c r="G28" s="9">
        <v>17</v>
      </c>
      <c r="H28" s="10">
        <v>43189</v>
      </c>
      <c r="I28" s="11" t="s">
        <v>81</v>
      </c>
    </row>
    <row r="29" spans="1:9" x14ac:dyDescent="0.3">
      <c r="A29" s="8">
        <f>IF(B29&lt;&gt;"",ROWS($B$6:B29),"")</f>
        <v>24</v>
      </c>
      <c r="B29" s="1" t="s">
        <v>82</v>
      </c>
      <c r="C29" s="1" t="s">
        <v>83</v>
      </c>
      <c r="D29" s="1" t="s">
        <v>39</v>
      </c>
      <c r="E29" s="21">
        <v>256713.3</v>
      </c>
      <c r="F29" s="9">
        <v>46679</v>
      </c>
      <c r="G29" s="9">
        <v>18</v>
      </c>
      <c r="H29" s="10">
        <v>43364</v>
      </c>
      <c r="I29" s="11" t="s">
        <v>40</v>
      </c>
    </row>
    <row r="30" spans="1:9" x14ac:dyDescent="0.3">
      <c r="A30" s="8">
        <f>IF(B30&lt;&gt;"",ROWS($B$6:B30),"")</f>
        <v>25</v>
      </c>
      <c r="B30" s="1" t="s">
        <v>84</v>
      </c>
      <c r="C30" s="1" t="s">
        <v>85</v>
      </c>
      <c r="D30" s="1" t="s">
        <v>86</v>
      </c>
      <c r="E30" s="21">
        <v>254053.80999999997</v>
      </c>
      <c r="F30" s="9">
        <v>56895</v>
      </c>
      <c r="G30" s="9">
        <v>15</v>
      </c>
      <c r="H30" s="10">
        <v>43182</v>
      </c>
      <c r="I30" s="11" t="s">
        <v>44</v>
      </c>
    </row>
    <row r="31" spans="1:9" x14ac:dyDescent="0.3">
      <c r="A31" s="8">
        <f>IF(B31&lt;&gt;"",ROWS($B$6:B31),"")</f>
        <v>26</v>
      </c>
      <c r="B31" s="1" t="s">
        <v>87</v>
      </c>
      <c r="C31" s="1" t="s">
        <v>87</v>
      </c>
      <c r="D31" s="1" t="s">
        <v>31</v>
      </c>
      <c r="E31" s="21">
        <v>241704.66999999998</v>
      </c>
      <c r="F31" s="9">
        <v>47840</v>
      </c>
      <c r="G31" s="9">
        <v>11</v>
      </c>
      <c r="H31" s="10">
        <v>43427</v>
      </c>
      <c r="I31" s="11" t="s">
        <v>88</v>
      </c>
    </row>
    <row r="32" spans="1:9" x14ac:dyDescent="0.3">
      <c r="A32" s="8">
        <f>IF(B32&lt;&gt;"",ROWS($B$6:B32),"")</f>
        <v>27</v>
      </c>
      <c r="B32" s="1" t="s">
        <v>89</v>
      </c>
      <c r="C32" s="1" t="s">
        <v>89</v>
      </c>
      <c r="D32" s="1" t="s">
        <v>31</v>
      </c>
      <c r="E32" s="21">
        <v>232725</v>
      </c>
      <c r="F32" s="9">
        <v>42943</v>
      </c>
      <c r="G32" s="9">
        <v>18</v>
      </c>
      <c r="H32" s="10">
        <v>43133</v>
      </c>
      <c r="I32" s="11" t="s">
        <v>32</v>
      </c>
    </row>
    <row r="33" spans="1:9" x14ac:dyDescent="0.3">
      <c r="A33" s="8">
        <f>IF(B33&lt;&gt;"",ROWS($B$6:B33),"")</f>
        <v>28</v>
      </c>
      <c r="B33" s="1" t="s">
        <v>90</v>
      </c>
      <c r="C33" s="1" t="s">
        <v>91</v>
      </c>
      <c r="D33" s="1" t="s">
        <v>39</v>
      </c>
      <c r="E33" s="21">
        <v>211095.11000000002</v>
      </c>
      <c r="F33" s="9">
        <v>37621</v>
      </c>
      <c r="G33" s="9">
        <v>15</v>
      </c>
      <c r="H33" s="10">
        <v>43126</v>
      </c>
      <c r="I33" s="11" t="s">
        <v>36</v>
      </c>
    </row>
    <row r="34" spans="1:9" x14ac:dyDescent="0.3">
      <c r="A34" s="8">
        <f>IF(B34&lt;&gt;"",ROWS($B$6:B34),"")</f>
        <v>29</v>
      </c>
      <c r="B34" s="1" t="s">
        <v>92</v>
      </c>
      <c r="C34" s="1" t="s">
        <v>93</v>
      </c>
      <c r="D34" s="1" t="s">
        <v>39</v>
      </c>
      <c r="E34" s="21">
        <v>200511.81999999998</v>
      </c>
      <c r="F34" s="9">
        <v>44428</v>
      </c>
      <c r="G34" s="9">
        <v>23</v>
      </c>
      <c r="H34" s="10">
        <v>43084</v>
      </c>
      <c r="I34" s="11" t="s">
        <v>36</v>
      </c>
    </row>
    <row r="35" spans="1:9" x14ac:dyDescent="0.3">
      <c r="A35" s="8">
        <f>IF(B35&lt;&gt;"",ROWS($B$6:B35),"")</f>
        <v>30</v>
      </c>
      <c r="B35" s="1" t="s">
        <v>94</v>
      </c>
      <c r="C35" s="1" t="s">
        <v>95</v>
      </c>
      <c r="D35" s="1" t="s">
        <v>39</v>
      </c>
      <c r="E35" s="21">
        <v>189286.05999999997</v>
      </c>
      <c r="F35" s="9">
        <v>32487</v>
      </c>
      <c r="G35" s="9">
        <v>23</v>
      </c>
      <c r="H35" s="10">
        <v>43147</v>
      </c>
      <c r="I35" s="11" t="s">
        <v>54</v>
      </c>
    </row>
    <row r="36" spans="1:9" x14ac:dyDescent="0.3">
      <c r="A36" s="8">
        <f>IF(B36&lt;&gt;"",ROWS($B$6:B36),"")</f>
        <v>31</v>
      </c>
      <c r="B36" s="1" t="s">
        <v>96</v>
      </c>
      <c r="C36" s="1" t="s">
        <v>97</v>
      </c>
      <c r="D36" s="1" t="s">
        <v>39</v>
      </c>
      <c r="E36" s="21">
        <v>184654.19000000003</v>
      </c>
      <c r="F36" s="9">
        <v>31860</v>
      </c>
      <c r="G36" s="9">
        <v>10</v>
      </c>
      <c r="H36" s="10">
        <v>43091</v>
      </c>
      <c r="I36" s="11" t="s">
        <v>44</v>
      </c>
    </row>
    <row r="37" spans="1:9" x14ac:dyDescent="0.3">
      <c r="A37" s="8">
        <f>IF(B37&lt;&gt;"",ROWS($B$6:B37),"")</f>
        <v>32</v>
      </c>
      <c r="B37" s="1" t="s">
        <v>98</v>
      </c>
      <c r="C37" s="1" t="s">
        <v>99</v>
      </c>
      <c r="D37" s="1" t="s">
        <v>39</v>
      </c>
      <c r="E37" s="21">
        <v>181160.53</v>
      </c>
      <c r="F37" s="9">
        <v>32235</v>
      </c>
      <c r="G37" s="9">
        <v>15</v>
      </c>
      <c r="H37" s="10">
        <v>43105</v>
      </c>
      <c r="I37" s="11" t="s">
        <v>44</v>
      </c>
    </row>
    <row r="38" spans="1:9" x14ac:dyDescent="0.3">
      <c r="A38" s="8">
        <f>IF(B38&lt;&gt;"",ROWS($B$6:B38),"")</f>
        <v>33</v>
      </c>
      <c r="B38" s="1" t="s">
        <v>100</v>
      </c>
      <c r="C38" s="1" t="s">
        <v>101</v>
      </c>
      <c r="D38" s="1" t="s">
        <v>39</v>
      </c>
      <c r="E38" s="21">
        <v>179325.02999999997</v>
      </c>
      <c r="F38" s="9">
        <v>31437</v>
      </c>
      <c r="G38" s="9">
        <v>18</v>
      </c>
      <c r="H38" s="10">
        <v>43301</v>
      </c>
      <c r="I38" s="11" t="s">
        <v>40</v>
      </c>
    </row>
    <row r="39" spans="1:9" x14ac:dyDescent="0.3">
      <c r="A39" s="8">
        <f>IF(B39&lt;&gt;"",ROWS($B$6:B39),"")</f>
        <v>34</v>
      </c>
      <c r="B39" s="1" t="s">
        <v>102</v>
      </c>
      <c r="C39" s="1" t="s">
        <v>103</v>
      </c>
      <c r="D39" s="1" t="s">
        <v>39</v>
      </c>
      <c r="E39" s="21">
        <v>173213.86</v>
      </c>
      <c r="F39" s="9">
        <v>29353</v>
      </c>
      <c r="G39" s="9">
        <v>15</v>
      </c>
      <c r="H39" s="10">
        <v>43189</v>
      </c>
      <c r="I39" s="11" t="s">
        <v>49</v>
      </c>
    </row>
    <row r="40" spans="1:9" x14ac:dyDescent="0.3">
      <c r="A40" s="8">
        <f>IF(B40&lt;&gt;"",ROWS($B$6:B40),"")</f>
        <v>35</v>
      </c>
      <c r="B40" s="1" t="s">
        <v>104</v>
      </c>
      <c r="C40" s="1" t="s">
        <v>105</v>
      </c>
      <c r="D40" s="1" t="s">
        <v>39</v>
      </c>
      <c r="E40" s="21">
        <v>172169.84</v>
      </c>
      <c r="F40" s="9">
        <v>32417</v>
      </c>
      <c r="G40" s="9">
        <v>17</v>
      </c>
      <c r="H40" s="10">
        <v>43266</v>
      </c>
      <c r="I40" s="11" t="s">
        <v>49</v>
      </c>
    </row>
    <row r="41" spans="1:9" x14ac:dyDescent="0.3">
      <c r="A41" s="8">
        <f>IF(B41&lt;&gt;"",ROWS($B$6:B41),"")</f>
        <v>36</v>
      </c>
      <c r="B41" s="1" t="s">
        <v>106</v>
      </c>
      <c r="C41" s="1" t="s">
        <v>107</v>
      </c>
      <c r="D41" s="1" t="s">
        <v>39</v>
      </c>
      <c r="E41" s="21">
        <v>171315.88</v>
      </c>
      <c r="F41" s="9">
        <v>28369</v>
      </c>
      <c r="G41" s="9">
        <v>12</v>
      </c>
      <c r="H41" s="10">
        <v>43175</v>
      </c>
      <c r="I41" s="11" t="s">
        <v>49</v>
      </c>
    </row>
    <row r="42" spans="1:9" x14ac:dyDescent="0.3">
      <c r="A42" s="8">
        <f>IF(B42&lt;&gt;"",ROWS($B$6:B42),"")</f>
        <v>37</v>
      </c>
      <c r="B42" s="1" t="s">
        <v>108</v>
      </c>
      <c r="C42" s="1" t="s">
        <v>109</v>
      </c>
      <c r="D42" s="1" t="s">
        <v>39</v>
      </c>
      <c r="E42" s="21">
        <v>163174.93</v>
      </c>
      <c r="F42" s="9">
        <v>28838</v>
      </c>
      <c r="G42" s="9">
        <v>16</v>
      </c>
      <c r="H42" s="10">
        <v>43161</v>
      </c>
      <c r="I42" s="11" t="s">
        <v>36</v>
      </c>
    </row>
    <row r="43" spans="1:9" x14ac:dyDescent="0.3">
      <c r="A43" s="8">
        <f>IF(B43&lt;&gt;"",ROWS($B$6:B43),"")</f>
        <v>38</v>
      </c>
      <c r="B43" s="1" t="s">
        <v>110</v>
      </c>
      <c r="C43" s="1" t="s">
        <v>111</v>
      </c>
      <c r="D43" s="1" t="s">
        <v>39</v>
      </c>
      <c r="E43" s="21">
        <v>161946.39000000001</v>
      </c>
      <c r="F43" s="9">
        <v>27707</v>
      </c>
      <c r="G43" s="9">
        <v>13</v>
      </c>
      <c r="H43" s="10">
        <v>43336</v>
      </c>
      <c r="I43" s="11" t="s">
        <v>49</v>
      </c>
    </row>
    <row r="44" spans="1:9" x14ac:dyDescent="0.3">
      <c r="A44" s="8">
        <f>IF(B44&lt;&gt;"",ROWS($B$6:B44),"")</f>
        <v>39</v>
      </c>
      <c r="B44" s="1" t="s">
        <v>112</v>
      </c>
      <c r="C44" s="1" t="s">
        <v>113</v>
      </c>
      <c r="D44" s="1" t="s">
        <v>39</v>
      </c>
      <c r="E44" s="21">
        <v>160637.35</v>
      </c>
      <c r="F44" s="9">
        <v>27536</v>
      </c>
      <c r="G44" s="9">
        <v>17</v>
      </c>
      <c r="H44" s="10">
        <v>43329</v>
      </c>
      <c r="I44" s="11" t="s">
        <v>114</v>
      </c>
    </row>
    <row r="45" spans="1:9" x14ac:dyDescent="0.3">
      <c r="A45" s="8">
        <f>IF(B45&lt;&gt;"",ROWS($B$6:B45),"")</f>
        <v>40</v>
      </c>
      <c r="B45" s="1" t="s">
        <v>115</v>
      </c>
      <c r="C45" s="1" t="s">
        <v>116</v>
      </c>
      <c r="D45" s="1" t="s">
        <v>86</v>
      </c>
      <c r="E45" s="21">
        <v>157795.87</v>
      </c>
      <c r="F45" s="9">
        <v>25206</v>
      </c>
      <c r="G45" s="9">
        <v>14</v>
      </c>
      <c r="H45" s="10">
        <v>43455</v>
      </c>
      <c r="I45" s="11" t="s">
        <v>49</v>
      </c>
    </row>
    <row r="46" spans="1:9" x14ac:dyDescent="0.3">
      <c r="A46" s="8">
        <f>IF(B46&lt;&gt;"",ROWS($B$6:B46),"")</f>
        <v>41</v>
      </c>
      <c r="B46" s="1" t="s">
        <v>117</v>
      </c>
      <c r="C46" s="1" t="s">
        <v>117</v>
      </c>
      <c r="D46" s="1" t="s">
        <v>31</v>
      </c>
      <c r="E46" s="21">
        <v>152671</v>
      </c>
      <c r="F46" s="9">
        <v>29143</v>
      </c>
      <c r="G46" s="9">
        <v>18</v>
      </c>
      <c r="H46" s="10">
        <v>43161</v>
      </c>
      <c r="I46" s="11" t="s">
        <v>32</v>
      </c>
    </row>
    <row r="47" spans="1:9" x14ac:dyDescent="0.3">
      <c r="A47" s="8">
        <f>IF(B47&lt;&gt;"",ROWS($B$6:B47),"")</f>
        <v>42</v>
      </c>
      <c r="B47" s="1" t="s">
        <v>118</v>
      </c>
      <c r="C47" s="1" t="s">
        <v>119</v>
      </c>
      <c r="D47" s="1" t="s">
        <v>39</v>
      </c>
      <c r="E47" s="21">
        <v>148504.41</v>
      </c>
      <c r="F47" s="9">
        <v>26641</v>
      </c>
      <c r="G47" s="9">
        <v>18</v>
      </c>
      <c r="H47" s="10">
        <v>43280</v>
      </c>
      <c r="I47" s="11" t="s">
        <v>120</v>
      </c>
    </row>
    <row r="48" spans="1:9" x14ac:dyDescent="0.3">
      <c r="A48" s="8">
        <f>IF(B48&lt;&gt;"",ROWS($B$6:B48),"")</f>
        <v>43</v>
      </c>
      <c r="B48" s="1" t="s">
        <v>121</v>
      </c>
      <c r="C48" s="1" t="s">
        <v>122</v>
      </c>
      <c r="D48" s="1" t="s">
        <v>39</v>
      </c>
      <c r="E48" s="21">
        <v>128699.47</v>
      </c>
      <c r="F48" s="9">
        <v>23459</v>
      </c>
      <c r="G48" s="9">
        <v>15</v>
      </c>
      <c r="H48" s="10">
        <v>43196</v>
      </c>
      <c r="I48" s="11" t="s">
        <v>114</v>
      </c>
    </row>
    <row r="49" spans="1:9" x14ac:dyDescent="0.3">
      <c r="A49" s="8">
        <f>IF(B49&lt;&gt;"",ROWS($B$6:B49),"")</f>
        <v>44</v>
      </c>
      <c r="B49" s="1" t="s">
        <v>123</v>
      </c>
      <c r="C49" s="1" t="s">
        <v>124</v>
      </c>
      <c r="D49" s="1" t="s">
        <v>125</v>
      </c>
      <c r="E49" s="21">
        <v>116679</v>
      </c>
      <c r="F49" s="9">
        <v>25465</v>
      </c>
      <c r="G49" s="9">
        <v>18</v>
      </c>
      <c r="H49" s="10">
        <v>43154</v>
      </c>
      <c r="I49" s="11" t="s">
        <v>126</v>
      </c>
    </row>
    <row r="50" spans="1:9" x14ac:dyDescent="0.3">
      <c r="A50" s="8">
        <f>IF(B50&lt;&gt;"",ROWS($B$6:B50),"")</f>
        <v>45</v>
      </c>
      <c r="B50" s="1" t="s">
        <v>127</v>
      </c>
      <c r="C50" s="1" t="s">
        <v>128</v>
      </c>
      <c r="D50" s="1" t="s">
        <v>129</v>
      </c>
      <c r="E50" s="21">
        <v>107648.67000000001</v>
      </c>
      <c r="F50" s="9">
        <v>23814</v>
      </c>
      <c r="G50" s="9">
        <v>16</v>
      </c>
      <c r="H50" s="10">
        <v>43378</v>
      </c>
      <c r="I50" s="11" t="s">
        <v>29</v>
      </c>
    </row>
    <row r="51" spans="1:9" x14ac:dyDescent="0.3">
      <c r="A51" s="8">
        <f>IF(B51&lt;&gt;"",ROWS($B$6:B51),"")</f>
        <v>46</v>
      </c>
      <c r="B51" s="1" t="s">
        <v>130</v>
      </c>
      <c r="C51" s="1" t="s">
        <v>131</v>
      </c>
      <c r="D51" s="1" t="s">
        <v>39</v>
      </c>
      <c r="E51" s="21">
        <v>104935.72</v>
      </c>
      <c r="F51" s="9">
        <v>20293</v>
      </c>
      <c r="G51" s="9">
        <v>12</v>
      </c>
      <c r="H51" s="10">
        <v>43154</v>
      </c>
      <c r="I51" s="11" t="s">
        <v>49</v>
      </c>
    </row>
    <row r="52" spans="1:9" x14ac:dyDescent="0.3">
      <c r="A52" s="8">
        <f>IF(B52&lt;&gt;"",ROWS($B$6:B52),"")</f>
        <v>47</v>
      </c>
      <c r="B52" s="1" t="s">
        <v>132</v>
      </c>
      <c r="C52" s="1" t="s">
        <v>133</v>
      </c>
      <c r="D52" s="1" t="s">
        <v>39</v>
      </c>
      <c r="E52" s="21">
        <v>103223.67</v>
      </c>
      <c r="F52" s="9">
        <v>17413</v>
      </c>
      <c r="G52" s="9">
        <v>13</v>
      </c>
      <c r="H52" s="10">
        <v>43441</v>
      </c>
      <c r="I52" s="11" t="s">
        <v>44</v>
      </c>
    </row>
    <row r="53" spans="1:9" x14ac:dyDescent="0.3">
      <c r="A53" s="8">
        <f>IF(B53&lt;&gt;"",ROWS($B$6:B53),"")</f>
        <v>48</v>
      </c>
      <c r="B53" s="1" t="s">
        <v>134</v>
      </c>
      <c r="C53" s="1" t="s">
        <v>135</v>
      </c>
      <c r="D53" s="1" t="s">
        <v>136</v>
      </c>
      <c r="E53" s="21">
        <v>100045.53</v>
      </c>
      <c r="F53" s="9">
        <v>21457</v>
      </c>
      <c r="G53" s="9">
        <v>1</v>
      </c>
      <c r="H53" s="10">
        <v>43252</v>
      </c>
      <c r="I53" s="11" t="s">
        <v>137</v>
      </c>
    </row>
    <row r="54" spans="1:9" x14ac:dyDescent="0.3">
      <c r="A54" s="8">
        <f>IF(B54&lt;&gt;"",ROWS($B$6:B54),"")</f>
        <v>49</v>
      </c>
      <c r="B54" s="1" t="s">
        <v>138</v>
      </c>
      <c r="C54" s="1" t="s">
        <v>139</v>
      </c>
      <c r="D54" s="1" t="s">
        <v>39</v>
      </c>
      <c r="E54" s="21">
        <v>99782.27</v>
      </c>
      <c r="F54" s="9">
        <v>18835</v>
      </c>
      <c r="G54" s="9">
        <v>15</v>
      </c>
      <c r="H54" s="10">
        <v>43119</v>
      </c>
      <c r="I54" s="11" t="s">
        <v>36</v>
      </c>
    </row>
    <row r="55" spans="1:9" x14ac:dyDescent="0.3">
      <c r="A55" s="8">
        <f>IF(B55&lt;&gt;"",ROWS($B$6:B55),"")</f>
        <v>50</v>
      </c>
      <c r="B55" s="1" t="s">
        <v>140</v>
      </c>
      <c r="C55" s="1" t="s">
        <v>141</v>
      </c>
      <c r="D55" s="1" t="s">
        <v>142</v>
      </c>
      <c r="E55" s="21">
        <v>97649.02</v>
      </c>
      <c r="F55" s="9">
        <v>22404</v>
      </c>
      <c r="G55" s="9">
        <v>16</v>
      </c>
      <c r="H55" s="10">
        <v>43140</v>
      </c>
      <c r="I55" s="11" t="s">
        <v>29</v>
      </c>
    </row>
    <row r="56" spans="1:9" x14ac:dyDescent="0.3">
      <c r="A56" s="8">
        <f>IF(B56&lt;&gt;"",ROWS($B$6:B56),"")</f>
        <v>51</v>
      </c>
      <c r="B56" s="1" t="s">
        <v>143</v>
      </c>
      <c r="C56" s="1" t="s">
        <v>144</v>
      </c>
      <c r="D56" s="1" t="s">
        <v>145</v>
      </c>
      <c r="E56" s="21">
        <v>94796.489999999991</v>
      </c>
      <c r="F56" s="9">
        <v>18184</v>
      </c>
      <c r="G56" s="9">
        <v>20</v>
      </c>
      <c r="H56" s="10">
        <v>43266</v>
      </c>
      <c r="I56" s="11" t="s">
        <v>146</v>
      </c>
    </row>
    <row r="57" spans="1:9" x14ac:dyDescent="0.3">
      <c r="A57" s="8">
        <f>IF(B57&lt;&gt;"",ROWS($B$6:B57),"")</f>
        <v>52</v>
      </c>
      <c r="B57" s="1" t="s">
        <v>147</v>
      </c>
      <c r="C57" s="1" t="s">
        <v>148</v>
      </c>
      <c r="D57" s="1" t="s">
        <v>39</v>
      </c>
      <c r="E57" s="21">
        <v>93499.67</v>
      </c>
      <c r="F57" s="9">
        <v>17492</v>
      </c>
      <c r="G57" s="9">
        <v>16</v>
      </c>
      <c r="H57" s="10">
        <v>43364</v>
      </c>
      <c r="I57" s="11" t="s">
        <v>29</v>
      </c>
    </row>
    <row r="58" spans="1:9" x14ac:dyDescent="0.3">
      <c r="A58" s="8">
        <f>IF(B58&lt;&gt;"",ROWS($B$6:B58),"")</f>
        <v>53</v>
      </c>
      <c r="B58" s="1" t="s">
        <v>149</v>
      </c>
      <c r="C58" s="1" t="s">
        <v>150</v>
      </c>
      <c r="D58" s="1" t="s">
        <v>151</v>
      </c>
      <c r="E58" s="21">
        <v>92434.62</v>
      </c>
      <c r="F58" s="9">
        <v>15170</v>
      </c>
      <c r="G58" s="9">
        <v>16</v>
      </c>
      <c r="H58" s="10">
        <v>43441</v>
      </c>
      <c r="I58" s="11" t="s">
        <v>40</v>
      </c>
    </row>
    <row r="59" spans="1:9" x14ac:dyDescent="0.3">
      <c r="A59" s="8">
        <f>IF(B59&lt;&gt;"",ROWS($B$6:B59),"")</f>
        <v>54</v>
      </c>
      <c r="B59" s="1" t="s">
        <v>152</v>
      </c>
      <c r="C59" s="1" t="s">
        <v>153</v>
      </c>
      <c r="D59" s="1" t="s">
        <v>39</v>
      </c>
      <c r="E59" s="21">
        <v>91805.21</v>
      </c>
      <c r="F59" s="9">
        <v>17517</v>
      </c>
      <c r="G59" s="9">
        <v>6</v>
      </c>
      <c r="H59" s="10" t="s">
        <v>154</v>
      </c>
      <c r="I59" s="11" t="s">
        <v>29</v>
      </c>
    </row>
    <row r="60" spans="1:9" x14ac:dyDescent="0.3">
      <c r="A60" s="8">
        <f>IF(B60&lt;&gt;"",ROWS($B$6:B60),"")</f>
        <v>55</v>
      </c>
      <c r="B60" s="1" t="s">
        <v>155</v>
      </c>
      <c r="C60" s="1" t="s">
        <v>156</v>
      </c>
      <c r="D60" s="1" t="s">
        <v>39</v>
      </c>
      <c r="E60" s="21">
        <v>91763.77</v>
      </c>
      <c r="F60" s="9">
        <v>15284</v>
      </c>
      <c r="G60" s="9">
        <v>15</v>
      </c>
      <c r="H60" s="10">
        <v>43294</v>
      </c>
      <c r="I60" s="11" t="s">
        <v>40</v>
      </c>
    </row>
    <row r="61" spans="1:9" x14ac:dyDescent="0.3">
      <c r="A61" s="8">
        <f>IF(B61&lt;&gt;"",ROWS($B$6:B61),"")</f>
        <v>56</v>
      </c>
      <c r="B61" s="1" t="s">
        <v>157</v>
      </c>
      <c r="C61" s="1" t="s">
        <v>158</v>
      </c>
      <c r="D61" s="1" t="s">
        <v>39</v>
      </c>
      <c r="E61" s="21">
        <v>88531.74</v>
      </c>
      <c r="F61" s="9">
        <v>17817</v>
      </c>
      <c r="G61" s="9">
        <v>14</v>
      </c>
      <c r="H61" s="10">
        <v>43448</v>
      </c>
      <c r="I61" s="11" t="s">
        <v>44</v>
      </c>
    </row>
    <row r="62" spans="1:9" x14ac:dyDescent="0.3">
      <c r="A62" s="8">
        <f>IF(B62&lt;&gt;"",ROWS($B$6:B62),"")</f>
        <v>57</v>
      </c>
      <c r="B62" s="1" t="s">
        <v>159</v>
      </c>
      <c r="C62" s="1" t="s">
        <v>160</v>
      </c>
      <c r="D62" s="1" t="s">
        <v>39</v>
      </c>
      <c r="E62" s="21">
        <v>88161.279999999984</v>
      </c>
      <c r="F62" s="9">
        <v>19756</v>
      </c>
      <c r="G62" s="9">
        <v>13</v>
      </c>
      <c r="H62" s="10">
        <v>43280</v>
      </c>
      <c r="I62" s="11" t="s">
        <v>29</v>
      </c>
    </row>
    <row r="63" spans="1:9" x14ac:dyDescent="0.3">
      <c r="A63" s="8">
        <f>IF(B63&lt;&gt;"",ROWS($B$6:B63),"")</f>
        <v>58</v>
      </c>
      <c r="B63" s="1" t="s">
        <v>161</v>
      </c>
      <c r="C63" s="1" t="s">
        <v>162</v>
      </c>
      <c r="D63" s="1" t="s">
        <v>39</v>
      </c>
      <c r="E63" s="21">
        <v>86712.54</v>
      </c>
      <c r="F63" s="9">
        <v>14143</v>
      </c>
      <c r="G63" s="9">
        <v>12</v>
      </c>
      <c r="H63" s="10">
        <v>43455</v>
      </c>
      <c r="I63" s="11" t="s">
        <v>114</v>
      </c>
    </row>
    <row r="64" spans="1:9" x14ac:dyDescent="0.3">
      <c r="A64" s="8">
        <f>IF(B64&lt;&gt;"",ROWS($B$6:B64),"")</f>
        <v>59</v>
      </c>
      <c r="B64" s="1" t="s">
        <v>163</v>
      </c>
      <c r="C64" s="1" t="s">
        <v>163</v>
      </c>
      <c r="D64" s="1" t="s">
        <v>31</v>
      </c>
      <c r="E64" s="21">
        <v>86659.699999999983</v>
      </c>
      <c r="F64" s="9">
        <v>19044</v>
      </c>
      <c r="G64" s="9">
        <v>12</v>
      </c>
      <c r="H64" s="10">
        <v>43140</v>
      </c>
      <c r="I64" s="11" t="s">
        <v>164</v>
      </c>
    </row>
    <row r="65" spans="1:9" x14ac:dyDescent="0.3">
      <c r="A65" s="8">
        <f>IF(B65&lt;&gt;"",ROWS($B$6:B65),"")</f>
        <v>60</v>
      </c>
      <c r="B65" s="1" t="s">
        <v>165</v>
      </c>
      <c r="C65" s="1" t="s">
        <v>166</v>
      </c>
      <c r="D65" s="1" t="s">
        <v>39</v>
      </c>
      <c r="E65" s="21">
        <v>81832.56</v>
      </c>
      <c r="F65" s="9">
        <v>14212</v>
      </c>
      <c r="G65" s="9">
        <v>25</v>
      </c>
      <c r="H65" s="10">
        <v>43287</v>
      </c>
      <c r="I65" s="11" t="s">
        <v>54</v>
      </c>
    </row>
    <row r="66" spans="1:9" x14ac:dyDescent="0.3">
      <c r="A66" s="8">
        <f>IF(B66&lt;&gt;"",ROWS($B$6:B66),"")</f>
        <v>61</v>
      </c>
      <c r="B66" s="1" t="s">
        <v>167</v>
      </c>
      <c r="C66" s="1" t="s">
        <v>168</v>
      </c>
      <c r="D66" s="1" t="s">
        <v>39</v>
      </c>
      <c r="E66" s="21">
        <v>81527.140000000014</v>
      </c>
      <c r="F66" s="9">
        <v>15029</v>
      </c>
      <c r="G66" s="9">
        <v>15</v>
      </c>
      <c r="H66" s="10">
        <v>43343</v>
      </c>
      <c r="I66" s="11" t="s">
        <v>44</v>
      </c>
    </row>
    <row r="67" spans="1:9" x14ac:dyDescent="0.3">
      <c r="A67" s="8">
        <f>IF(B67&lt;&gt;"",ROWS($B$6:B67),"")</f>
        <v>62</v>
      </c>
      <c r="B67" s="1" t="s">
        <v>169</v>
      </c>
      <c r="C67" s="1" t="s">
        <v>170</v>
      </c>
      <c r="D67" s="1" t="s">
        <v>39</v>
      </c>
      <c r="E67" s="21">
        <v>80255.540000000008</v>
      </c>
      <c r="F67" s="9">
        <v>13924</v>
      </c>
      <c r="G67" s="9">
        <v>12</v>
      </c>
      <c r="H67" s="10">
        <v>43301</v>
      </c>
      <c r="I67" s="11" t="s">
        <v>44</v>
      </c>
    </row>
    <row r="68" spans="1:9" x14ac:dyDescent="0.3">
      <c r="A68" s="8">
        <f>IF(B68&lt;&gt;"",ROWS($B$6:B68),"")</f>
        <v>63</v>
      </c>
      <c r="B68" s="1" t="s">
        <v>171</v>
      </c>
      <c r="C68" s="1" t="s">
        <v>172</v>
      </c>
      <c r="D68" s="1" t="s">
        <v>39</v>
      </c>
      <c r="E68" s="21">
        <v>79442</v>
      </c>
      <c r="F68" s="9">
        <v>16121</v>
      </c>
      <c r="G68" s="9">
        <v>13</v>
      </c>
      <c r="H68" s="10">
        <v>43231</v>
      </c>
      <c r="I68" s="11" t="s">
        <v>126</v>
      </c>
    </row>
    <row r="69" spans="1:9" x14ac:dyDescent="0.3">
      <c r="A69" s="8">
        <f>IF(B69&lt;&gt;"",ROWS($B$6:B69),"")</f>
        <v>64</v>
      </c>
      <c r="B69" s="1" t="s">
        <v>173</v>
      </c>
      <c r="C69" s="1" t="s">
        <v>174</v>
      </c>
      <c r="D69" s="1" t="s">
        <v>39</v>
      </c>
      <c r="E69" s="21">
        <v>78915.539999999994</v>
      </c>
      <c r="F69" s="9">
        <v>15065</v>
      </c>
      <c r="G69" s="9">
        <v>12</v>
      </c>
      <c r="H69" s="10">
        <v>43210</v>
      </c>
      <c r="I69" s="11" t="s">
        <v>40</v>
      </c>
    </row>
    <row r="70" spans="1:9" x14ac:dyDescent="0.3">
      <c r="A70" s="8">
        <f>IF(B70&lt;&gt;"",ROWS($B$6:B70),"")</f>
        <v>65</v>
      </c>
      <c r="B70" s="1" t="s">
        <v>175</v>
      </c>
      <c r="C70" s="1" t="s">
        <v>176</v>
      </c>
      <c r="D70" s="1" t="s">
        <v>177</v>
      </c>
      <c r="E70" s="21">
        <v>77542</v>
      </c>
      <c r="F70" s="9">
        <v>13818</v>
      </c>
      <c r="G70" s="9">
        <v>8</v>
      </c>
      <c r="H70" s="10">
        <v>43112</v>
      </c>
      <c r="I70" s="11" t="s">
        <v>126</v>
      </c>
    </row>
    <row r="71" spans="1:9" x14ac:dyDescent="0.3">
      <c r="A71" s="8">
        <f>IF(B71&lt;&gt;"",ROWS($B$6:B71),"")</f>
        <v>66</v>
      </c>
      <c r="B71" s="1" t="s">
        <v>178</v>
      </c>
      <c r="C71" s="1" t="s">
        <v>179</v>
      </c>
      <c r="D71" s="1" t="s">
        <v>180</v>
      </c>
      <c r="E71" s="21">
        <v>77030</v>
      </c>
      <c r="F71" s="9">
        <v>17532</v>
      </c>
      <c r="G71" s="9">
        <v>13</v>
      </c>
      <c r="H71" s="10">
        <v>43399</v>
      </c>
      <c r="I71" s="11" t="s">
        <v>126</v>
      </c>
    </row>
    <row r="72" spans="1:9" x14ac:dyDescent="0.3">
      <c r="A72" s="8">
        <f>IF(B72&lt;&gt;"",ROWS($B$6:B72),"")</f>
        <v>67</v>
      </c>
      <c r="B72" s="1" t="s">
        <v>181</v>
      </c>
      <c r="C72" s="1" t="s">
        <v>182</v>
      </c>
      <c r="D72" s="1" t="s">
        <v>183</v>
      </c>
      <c r="E72" s="21">
        <v>76390.649999999994</v>
      </c>
      <c r="F72" s="9">
        <v>17500</v>
      </c>
      <c r="G72" s="9">
        <v>20</v>
      </c>
      <c r="H72" s="10">
        <v>43427</v>
      </c>
      <c r="I72" s="11" t="s">
        <v>146</v>
      </c>
    </row>
    <row r="73" spans="1:9" x14ac:dyDescent="0.3">
      <c r="A73" s="8">
        <f>IF(B73&lt;&gt;"",ROWS($B$6:B73),"")</f>
        <v>68</v>
      </c>
      <c r="B73" s="1" t="s">
        <v>184</v>
      </c>
      <c r="C73" s="1" t="s">
        <v>185</v>
      </c>
      <c r="D73" s="1" t="s">
        <v>39</v>
      </c>
      <c r="E73" s="21">
        <v>75693.47</v>
      </c>
      <c r="F73" s="9">
        <v>13343</v>
      </c>
      <c r="G73" s="9">
        <v>17</v>
      </c>
      <c r="H73" s="10">
        <v>43392</v>
      </c>
      <c r="I73" s="11" t="s">
        <v>40</v>
      </c>
    </row>
    <row r="74" spans="1:9" x14ac:dyDescent="0.3">
      <c r="A74" s="8">
        <f>IF(B74&lt;&gt;"",ROWS($B$6:B74),"")</f>
        <v>69</v>
      </c>
      <c r="B74" s="1" t="s">
        <v>186</v>
      </c>
      <c r="C74" s="1" t="s">
        <v>187</v>
      </c>
      <c r="D74" s="1" t="s">
        <v>39</v>
      </c>
      <c r="E74" s="21">
        <v>75581.64</v>
      </c>
      <c r="F74" s="9">
        <v>13389</v>
      </c>
      <c r="G74" s="9">
        <v>13</v>
      </c>
      <c r="H74" s="10">
        <v>43308</v>
      </c>
      <c r="I74" s="11" t="s">
        <v>40</v>
      </c>
    </row>
    <row r="75" spans="1:9" x14ac:dyDescent="0.3">
      <c r="A75" s="8">
        <f>IF(B75&lt;&gt;"",ROWS($B$6:B75),"")</f>
        <v>70</v>
      </c>
      <c r="B75" s="1" t="s">
        <v>188</v>
      </c>
      <c r="C75" s="1" t="s">
        <v>189</v>
      </c>
      <c r="D75" s="1" t="s">
        <v>177</v>
      </c>
      <c r="E75" s="21">
        <v>70966</v>
      </c>
      <c r="F75" s="9">
        <v>17187</v>
      </c>
      <c r="G75" s="9">
        <v>15</v>
      </c>
      <c r="H75" s="10">
        <v>43259</v>
      </c>
      <c r="I75" s="11" t="s">
        <v>126</v>
      </c>
    </row>
    <row r="76" spans="1:9" x14ac:dyDescent="0.3">
      <c r="A76" s="8">
        <f>IF(B76&lt;&gt;"",ROWS($B$6:B76),"")</f>
        <v>71</v>
      </c>
      <c r="B76" s="1" t="s">
        <v>190</v>
      </c>
      <c r="C76" s="1" t="s">
        <v>191</v>
      </c>
      <c r="D76" s="1" t="s">
        <v>39</v>
      </c>
      <c r="E76" s="21">
        <v>70653.39</v>
      </c>
      <c r="F76" s="9">
        <v>12485</v>
      </c>
      <c r="G76" s="9">
        <v>15</v>
      </c>
      <c r="H76" s="10">
        <v>43280</v>
      </c>
      <c r="I76" s="11" t="s">
        <v>49</v>
      </c>
    </row>
    <row r="77" spans="1:9" x14ac:dyDescent="0.3">
      <c r="A77" s="8">
        <f>IF(B77&lt;&gt;"",ROWS($B$6:B77),"")</f>
        <v>72</v>
      </c>
      <c r="B77" s="1" t="s">
        <v>192</v>
      </c>
      <c r="C77" s="1" t="s">
        <v>193</v>
      </c>
      <c r="D77" s="1" t="s">
        <v>39</v>
      </c>
      <c r="E77" s="21">
        <v>70231.399999999994</v>
      </c>
      <c r="F77" s="9">
        <v>12225</v>
      </c>
      <c r="G77" s="9">
        <v>15</v>
      </c>
      <c r="H77" s="10">
        <v>43203</v>
      </c>
      <c r="I77" s="11" t="s">
        <v>49</v>
      </c>
    </row>
    <row r="78" spans="1:9" x14ac:dyDescent="0.3">
      <c r="A78" s="8">
        <f>IF(B78&lt;&gt;"",ROWS($B$6:B78),"")</f>
        <v>73</v>
      </c>
      <c r="B78" s="1" t="s">
        <v>194</v>
      </c>
      <c r="C78" s="1" t="s">
        <v>195</v>
      </c>
      <c r="D78" s="1" t="s">
        <v>196</v>
      </c>
      <c r="E78" s="21">
        <v>65954.820000000007</v>
      </c>
      <c r="F78" s="9">
        <v>11729</v>
      </c>
      <c r="G78" s="9">
        <v>10</v>
      </c>
      <c r="H78" s="10">
        <v>43182</v>
      </c>
      <c r="I78" s="11" t="s">
        <v>146</v>
      </c>
    </row>
    <row r="79" spans="1:9" x14ac:dyDescent="0.3">
      <c r="A79" s="8">
        <f>IF(B79&lt;&gt;"",ROWS($B$6:B79),"")</f>
        <v>74</v>
      </c>
      <c r="B79" s="1" t="s">
        <v>197</v>
      </c>
      <c r="C79" s="1" t="s">
        <v>198</v>
      </c>
      <c r="D79" s="1" t="s">
        <v>39</v>
      </c>
      <c r="E79" s="21">
        <v>65891.009999999995</v>
      </c>
      <c r="F79" s="9">
        <v>11570</v>
      </c>
      <c r="G79" s="9">
        <v>16</v>
      </c>
      <c r="H79" s="10">
        <v>43357</v>
      </c>
      <c r="I79" s="11" t="s">
        <v>36</v>
      </c>
    </row>
    <row r="80" spans="1:9" x14ac:dyDescent="0.3">
      <c r="A80" s="8">
        <f>IF(B80&lt;&gt;"",ROWS($B$6:B80),"")</f>
        <v>75</v>
      </c>
      <c r="B80" s="1" t="s">
        <v>199</v>
      </c>
      <c r="C80" s="1" t="s">
        <v>200</v>
      </c>
      <c r="D80" s="1" t="s">
        <v>177</v>
      </c>
      <c r="E80" s="21">
        <v>65115</v>
      </c>
      <c r="F80" s="9">
        <v>10869</v>
      </c>
      <c r="G80" s="9">
        <v>9</v>
      </c>
      <c r="H80" s="10">
        <v>43462</v>
      </c>
      <c r="I80" s="11" t="s">
        <v>126</v>
      </c>
    </row>
    <row r="81" spans="1:9" x14ac:dyDescent="0.3">
      <c r="A81" s="8">
        <f>IF(B81&lt;&gt;"",ROWS($B$6:B81),"")</f>
        <v>76</v>
      </c>
      <c r="B81" s="1" t="s">
        <v>201</v>
      </c>
      <c r="C81" s="1" t="s">
        <v>202</v>
      </c>
      <c r="D81" s="1" t="s">
        <v>39</v>
      </c>
      <c r="E81" s="21">
        <v>64679.98</v>
      </c>
      <c r="F81" s="9">
        <v>11709</v>
      </c>
      <c r="G81" s="9">
        <v>13</v>
      </c>
      <c r="H81" s="10">
        <v>43322</v>
      </c>
      <c r="I81" s="11" t="s">
        <v>29</v>
      </c>
    </row>
    <row r="82" spans="1:9" x14ac:dyDescent="0.3">
      <c r="A82" s="8">
        <f>IF(B82&lt;&gt;"",ROWS($B$6:B82),"")</f>
        <v>77</v>
      </c>
      <c r="B82" s="1" t="s">
        <v>203</v>
      </c>
      <c r="C82" s="1" t="s">
        <v>204</v>
      </c>
      <c r="D82" s="1" t="s">
        <v>177</v>
      </c>
      <c r="E82" s="21">
        <v>63864</v>
      </c>
      <c r="F82" s="9">
        <v>11379</v>
      </c>
      <c r="G82" s="9">
        <v>8</v>
      </c>
      <c r="H82" s="10">
        <v>43182</v>
      </c>
      <c r="I82" s="11" t="s">
        <v>120</v>
      </c>
    </row>
    <row r="83" spans="1:9" x14ac:dyDescent="0.3">
      <c r="A83" s="8">
        <f>IF(B83&lt;&gt;"",ROWS($B$6:B83),"")</f>
        <v>78</v>
      </c>
      <c r="B83" s="1" t="s">
        <v>205</v>
      </c>
      <c r="C83" s="1" t="s">
        <v>206</v>
      </c>
      <c r="D83" s="1" t="s">
        <v>39</v>
      </c>
      <c r="E83" s="21">
        <v>63103.399999999994</v>
      </c>
      <c r="F83" s="9">
        <v>12291</v>
      </c>
      <c r="G83" s="9">
        <v>13</v>
      </c>
      <c r="H83" s="10">
        <v>43336</v>
      </c>
      <c r="I83" s="11" t="s">
        <v>44</v>
      </c>
    </row>
    <row r="84" spans="1:9" x14ac:dyDescent="0.3">
      <c r="A84" s="8">
        <f>IF(B84&lt;&gt;"",ROWS($B$6:B84),"")</f>
        <v>79</v>
      </c>
      <c r="B84" s="1" t="s">
        <v>207</v>
      </c>
      <c r="C84" s="1" t="s">
        <v>208</v>
      </c>
      <c r="D84" s="1" t="s">
        <v>39</v>
      </c>
      <c r="E84" s="21">
        <v>62765</v>
      </c>
      <c r="F84" s="9">
        <v>15019</v>
      </c>
      <c r="G84" s="9">
        <v>16</v>
      </c>
      <c r="H84" s="10">
        <v>43343</v>
      </c>
      <c r="I84" s="11" t="s">
        <v>126</v>
      </c>
    </row>
    <row r="85" spans="1:9" x14ac:dyDescent="0.3">
      <c r="A85" s="8">
        <f>IF(B85&lt;&gt;"",ROWS($B$6:B85),"")</f>
        <v>80</v>
      </c>
      <c r="B85" s="1" t="s">
        <v>209</v>
      </c>
      <c r="C85" s="1" t="s">
        <v>209</v>
      </c>
      <c r="D85" s="1" t="s">
        <v>31</v>
      </c>
      <c r="E85" s="21">
        <v>62698.86</v>
      </c>
      <c r="F85" s="9">
        <v>11802</v>
      </c>
      <c r="G85" s="9">
        <v>12</v>
      </c>
      <c r="H85" s="10">
        <v>43350</v>
      </c>
      <c r="I85" s="11" t="s">
        <v>210</v>
      </c>
    </row>
    <row r="86" spans="1:9" x14ac:dyDescent="0.3">
      <c r="A86" s="8">
        <f>IF(B86&lt;&gt;"",ROWS($B$6:B86),"")</f>
        <v>81</v>
      </c>
      <c r="B86" s="1" t="s">
        <v>211</v>
      </c>
      <c r="C86" s="1" t="s">
        <v>212</v>
      </c>
      <c r="D86" s="1" t="s">
        <v>213</v>
      </c>
      <c r="E86" s="21">
        <v>61212.46</v>
      </c>
      <c r="F86" s="9">
        <v>14394</v>
      </c>
      <c r="G86" s="9">
        <v>6</v>
      </c>
      <c r="H86" s="10">
        <v>43203</v>
      </c>
      <c r="I86" s="11" t="s">
        <v>29</v>
      </c>
    </row>
    <row r="87" spans="1:9" x14ac:dyDescent="0.3">
      <c r="A87" s="8">
        <f>IF(B87&lt;&gt;"",ROWS($B$6:B87),"")</f>
        <v>82</v>
      </c>
      <c r="B87" s="1" t="s">
        <v>214</v>
      </c>
      <c r="C87" s="1" t="s">
        <v>215</v>
      </c>
      <c r="D87" s="1" t="s">
        <v>39</v>
      </c>
      <c r="E87" s="21">
        <v>61103.479999999996</v>
      </c>
      <c r="F87" s="9">
        <v>11493</v>
      </c>
      <c r="G87" s="9">
        <v>13</v>
      </c>
      <c r="H87" s="10">
        <v>43105</v>
      </c>
      <c r="I87" s="11" t="s">
        <v>146</v>
      </c>
    </row>
    <row r="88" spans="1:9" x14ac:dyDescent="0.3">
      <c r="A88" s="8">
        <f>IF(B88&lt;&gt;"",ROWS($B$6:B88),"")</f>
        <v>83</v>
      </c>
      <c r="B88" s="1" t="s">
        <v>216</v>
      </c>
      <c r="C88" s="1" t="s">
        <v>217</v>
      </c>
      <c r="D88" s="1" t="s">
        <v>39</v>
      </c>
      <c r="E88" s="21">
        <v>61078.07</v>
      </c>
      <c r="F88" s="9">
        <v>11043</v>
      </c>
      <c r="G88" s="9">
        <v>17</v>
      </c>
      <c r="H88" s="10">
        <v>43399</v>
      </c>
      <c r="I88" s="11" t="s">
        <v>40</v>
      </c>
    </row>
    <row r="89" spans="1:9" x14ac:dyDescent="0.3">
      <c r="A89" s="8">
        <f>IF(B89&lt;&gt;"",ROWS($B$6:B89),"")</f>
        <v>84</v>
      </c>
      <c r="B89" s="1" t="s">
        <v>218</v>
      </c>
      <c r="C89" s="1" t="s">
        <v>219</v>
      </c>
      <c r="D89" s="1" t="s">
        <v>220</v>
      </c>
      <c r="E89" s="21">
        <v>60747.090000000004</v>
      </c>
      <c r="F89" s="9">
        <v>14514</v>
      </c>
      <c r="G89" s="9">
        <v>16</v>
      </c>
      <c r="H89" s="10">
        <v>43238</v>
      </c>
      <c r="I89" s="11" t="s">
        <v>29</v>
      </c>
    </row>
    <row r="90" spans="1:9" x14ac:dyDescent="0.3">
      <c r="A90" s="8">
        <f>IF(B90&lt;&gt;"",ROWS($B$6:B90),"")</f>
        <v>85</v>
      </c>
      <c r="B90" s="1" t="s">
        <v>221</v>
      </c>
      <c r="C90" s="1" t="s">
        <v>222</v>
      </c>
      <c r="D90" s="1" t="s">
        <v>223</v>
      </c>
      <c r="E90" s="21">
        <v>59603</v>
      </c>
      <c r="F90" s="9">
        <v>12971</v>
      </c>
      <c r="G90" s="9">
        <v>16</v>
      </c>
      <c r="H90" s="10">
        <v>43168</v>
      </c>
      <c r="I90" s="11" t="s">
        <v>126</v>
      </c>
    </row>
    <row r="91" spans="1:9" x14ac:dyDescent="0.3">
      <c r="A91" s="8">
        <f>IF(B91&lt;&gt;"",ROWS($B$6:B91),"")</f>
        <v>86</v>
      </c>
      <c r="B91" s="1" t="s">
        <v>224</v>
      </c>
      <c r="C91" s="1" t="s">
        <v>225</v>
      </c>
      <c r="D91" s="1" t="s">
        <v>39</v>
      </c>
      <c r="E91" s="21">
        <v>58998.619999999995</v>
      </c>
      <c r="F91" s="9">
        <v>10717</v>
      </c>
      <c r="G91" s="9">
        <v>29</v>
      </c>
      <c r="H91" s="10">
        <v>43245</v>
      </c>
      <c r="I91" s="11" t="s">
        <v>54</v>
      </c>
    </row>
    <row r="92" spans="1:9" x14ac:dyDescent="0.3">
      <c r="A92" s="8">
        <f>IF(B92&lt;&gt;"",ROWS($B$6:B92),"")</f>
        <v>87</v>
      </c>
      <c r="B92" s="1" t="s">
        <v>226</v>
      </c>
      <c r="C92" s="1" t="s">
        <v>227</v>
      </c>
      <c r="D92" s="1" t="s">
        <v>177</v>
      </c>
      <c r="E92" s="21">
        <v>57373.03</v>
      </c>
      <c r="F92" s="9">
        <v>10426</v>
      </c>
      <c r="G92" s="9">
        <v>5</v>
      </c>
      <c r="H92" s="10">
        <v>43147</v>
      </c>
      <c r="I92" s="11" t="s">
        <v>29</v>
      </c>
    </row>
    <row r="93" spans="1:9" x14ac:dyDescent="0.3">
      <c r="A93" s="8">
        <f>IF(B93&lt;&gt;"",ROWS($B$6:B93),"")</f>
        <v>88</v>
      </c>
      <c r="B93" s="1" t="s">
        <v>228</v>
      </c>
      <c r="C93" s="1" t="s">
        <v>229</v>
      </c>
      <c r="D93" s="1" t="s">
        <v>230</v>
      </c>
      <c r="E93" s="21">
        <v>56474</v>
      </c>
      <c r="F93" s="9">
        <v>13390</v>
      </c>
      <c r="G93" s="9">
        <v>17</v>
      </c>
      <c r="H93" s="10">
        <v>43413</v>
      </c>
      <c r="I93" s="11" t="s">
        <v>126</v>
      </c>
    </row>
    <row r="94" spans="1:9" x14ac:dyDescent="0.3">
      <c r="A94" s="8">
        <f>IF(B94&lt;&gt;"",ROWS($B$6:B94),"")</f>
        <v>89</v>
      </c>
      <c r="B94" s="1" t="s">
        <v>231</v>
      </c>
      <c r="C94" s="1" t="s">
        <v>232</v>
      </c>
      <c r="D94" s="1" t="s">
        <v>233</v>
      </c>
      <c r="E94" s="21">
        <v>56474</v>
      </c>
      <c r="F94" s="9">
        <v>13390</v>
      </c>
      <c r="G94" s="9">
        <v>16</v>
      </c>
      <c r="H94" s="10">
        <v>43196</v>
      </c>
      <c r="I94" s="11" t="s">
        <v>126</v>
      </c>
    </row>
    <row r="95" spans="1:9" x14ac:dyDescent="0.3">
      <c r="A95" s="8">
        <f>IF(B95&lt;&gt;"",ROWS($B$6:B95),"")</f>
        <v>90</v>
      </c>
      <c r="B95" s="1" t="s">
        <v>234</v>
      </c>
      <c r="C95" s="1" t="s">
        <v>235</v>
      </c>
      <c r="D95" s="1" t="s">
        <v>39</v>
      </c>
      <c r="E95" s="21">
        <v>55351.119999999995</v>
      </c>
      <c r="F95" s="9">
        <v>10414</v>
      </c>
      <c r="G95" s="9">
        <v>11</v>
      </c>
      <c r="H95" s="10">
        <v>43343</v>
      </c>
      <c r="I95" s="11" t="s">
        <v>49</v>
      </c>
    </row>
    <row r="96" spans="1:9" x14ac:dyDescent="0.3">
      <c r="A96" s="8">
        <f>IF(B96&lt;&gt;"",ROWS($B$6:B96),"")</f>
        <v>91</v>
      </c>
      <c r="B96" s="1" t="s">
        <v>236</v>
      </c>
      <c r="C96" s="1" t="s">
        <v>237</v>
      </c>
      <c r="D96" s="1" t="s">
        <v>177</v>
      </c>
      <c r="E96" s="21">
        <v>53210.060000000005</v>
      </c>
      <c r="F96" s="9">
        <v>12015</v>
      </c>
      <c r="G96" s="9">
        <v>16</v>
      </c>
      <c r="H96" s="10">
        <v>43357</v>
      </c>
      <c r="I96" s="11" t="s">
        <v>29</v>
      </c>
    </row>
    <row r="97" spans="1:9" x14ac:dyDescent="0.3">
      <c r="A97" s="8">
        <f>IF(B97&lt;&gt;"",ROWS($B$6:B97),"")</f>
        <v>92</v>
      </c>
      <c r="B97" s="1" t="s">
        <v>238</v>
      </c>
      <c r="C97" s="1" t="s">
        <v>239</v>
      </c>
      <c r="D97" s="1" t="s">
        <v>39</v>
      </c>
      <c r="E97" s="21">
        <v>52724.73</v>
      </c>
      <c r="F97" s="9">
        <v>9233</v>
      </c>
      <c r="G97" s="9">
        <v>13</v>
      </c>
      <c r="H97" s="10">
        <v>43434</v>
      </c>
      <c r="I97" s="11" t="s">
        <v>44</v>
      </c>
    </row>
    <row r="98" spans="1:9" x14ac:dyDescent="0.3">
      <c r="A98" s="8">
        <f>IF(B98&lt;&gt;"",ROWS($B$6:B98),"")</f>
        <v>93</v>
      </c>
      <c r="B98" s="1" t="s">
        <v>240</v>
      </c>
      <c r="C98" s="1" t="s">
        <v>241</v>
      </c>
      <c r="D98" s="1" t="s">
        <v>242</v>
      </c>
      <c r="E98" s="21">
        <v>51978.1</v>
      </c>
      <c r="F98" s="9">
        <v>8680</v>
      </c>
      <c r="G98" s="9">
        <v>13</v>
      </c>
      <c r="H98" s="10">
        <v>43182</v>
      </c>
      <c r="I98" s="11" t="s">
        <v>40</v>
      </c>
    </row>
    <row r="99" spans="1:9" x14ac:dyDescent="0.3">
      <c r="A99" s="8">
        <f>IF(B99&lt;&gt;"",ROWS($B$6:B99),"")</f>
        <v>94</v>
      </c>
      <c r="B99" s="1" t="s">
        <v>243</v>
      </c>
      <c r="C99" s="1" t="s">
        <v>244</v>
      </c>
      <c r="D99" s="1" t="s">
        <v>39</v>
      </c>
      <c r="E99" s="21">
        <v>50910.559999999998</v>
      </c>
      <c r="F99" s="9">
        <v>9662</v>
      </c>
      <c r="G99" s="9">
        <v>10</v>
      </c>
      <c r="H99" s="10">
        <v>43112</v>
      </c>
      <c r="I99" s="11" t="s">
        <v>29</v>
      </c>
    </row>
    <row r="100" spans="1:9" x14ac:dyDescent="0.3">
      <c r="A100" s="8">
        <f>IF(B100&lt;&gt;"",ROWS($B$6:B100),"")</f>
        <v>95</v>
      </c>
      <c r="B100" s="1" t="s">
        <v>245</v>
      </c>
      <c r="C100" s="1" t="s">
        <v>245</v>
      </c>
      <c r="D100" s="1" t="s">
        <v>31</v>
      </c>
      <c r="E100" s="21">
        <v>50570</v>
      </c>
      <c r="F100" s="9">
        <v>9928</v>
      </c>
      <c r="G100" s="9">
        <v>8</v>
      </c>
      <c r="H100" s="10">
        <v>43035</v>
      </c>
      <c r="I100" s="11" t="s">
        <v>32</v>
      </c>
    </row>
    <row r="101" spans="1:9" x14ac:dyDescent="0.3">
      <c r="A101" s="8">
        <f>IF(B101&lt;&gt;"",ROWS($B$6:B101),"")</f>
        <v>96</v>
      </c>
      <c r="B101" s="1" t="s">
        <v>246</v>
      </c>
      <c r="C101" s="1" t="s">
        <v>247</v>
      </c>
      <c r="D101" s="1" t="s">
        <v>39</v>
      </c>
      <c r="E101" s="21">
        <v>49701.42</v>
      </c>
      <c r="F101" s="9">
        <v>9489</v>
      </c>
      <c r="G101" s="9">
        <v>22</v>
      </c>
      <c r="H101" s="10">
        <v>43406</v>
      </c>
      <c r="I101" s="11" t="s">
        <v>54</v>
      </c>
    </row>
    <row r="102" spans="1:9" x14ac:dyDescent="0.3">
      <c r="A102" s="8">
        <f>IF(B102&lt;&gt;"",ROWS($B$6:B102),"")</f>
        <v>97</v>
      </c>
      <c r="B102" s="1" t="s">
        <v>248</v>
      </c>
      <c r="C102" s="1" t="s">
        <v>249</v>
      </c>
      <c r="D102" s="1" t="s">
        <v>39</v>
      </c>
      <c r="E102" s="21">
        <v>49428.3</v>
      </c>
      <c r="F102" s="9">
        <v>9288</v>
      </c>
      <c r="G102" s="9">
        <v>13</v>
      </c>
      <c r="H102" s="10">
        <v>43196</v>
      </c>
      <c r="I102" s="11" t="s">
        <v>40</v>
      </c>
    </row>
    <row r="103" spans="1:9" x14ac:dyDescent="0.3">
      <c r="A103" s="8">
        <f>IF(B103&lt;&gt;"",ROWS($B$6:B103),"")</f>
        <v>98</v>
      </c>
      <c r="B103" s="1" t="s">
        <v>250</v>
      </c>
      <c r="C103" s="1" t="s">
        <v>251</v>
      </c>
      <c r="D103" s="1" t="s">
        <v>39</v>
      </c>
      <c r="E103" s="21">
        <v>48453.58</v>
      </c>
      <c r="F103" s="9">
        <v>8420</v>
      </c>
      <c r="G103" s="9">
        <v>17</v>
      </c>
      <c r="H103" s="10">
        <v>43084</v>
      </c>
      <c r="I103" s="11" t="s">
        <v>54</v>
      </c>
    </row>
    <row r="104" spans="1:9" x14ac:dyDescent="0.3">
      <c r="A104" s="8">
        <f>IF(B104&lt;&gt;"",ROWS($B$6:B104),"")</f>
        <v>99</v>
      </c>
      <c r="B104" s="1" t="s">
        <v>252</v>
      </c>
      <c r="C104" s="1" t="s">
        <v>253</v>
      </c>
      <c r="D104" s="1" t="s">
        <v>254</v>
      </c>
      <c r="E104" s="21">
        <v>47409.03</v>
      </c>
      <c r="F104" s="9">
        <v>9030</v>
      </c>
      <c r="G104" s="9">
        <v>17</v>
      </c>
      <c r="H104" s="10">
        <v>43371</v>
      </c>
      <c r="I104" s="11" t="s">
        <v>146</v>
      </c>
    </row>
    <row r="105" spans="1:9" x14ac:dyDescent="0.3">
      <c r="A105" s="8">
        <f>IF(B105&lt;&gt;"",ROWS($B$6:B105),"")</f>
        <v>100</v>
      </c>
      <c r="B105" s="1" t="s">
        <v>255</v>
      </c>
      <c r="C105" s="1" t="s">
        <v>256</v>
      </c>
      <c r="D105" s="1" t="s">
        <v>39</v>
      </c>
      <c r="E105" s="21">
        <v>47331.909999999996</v>
      </c>
      <c r="F105" s="9">
        <v>8555</v>
      </c>
      <c r="G105" s="9">
        <v>11</v>
      </c>
      <c r="H105" s="10">
        <v>43105</v>
      </c>
      <c r="I105" s="11" t="s">
        <v>29</v>
      </c>
    </row>
    <row r="106" spans="1:9" x14ac:dyDescent="0.3">
      <c r="A106" s="8">
        <f>IF(B106&lt;&gt;"",ROWS($B$6:B106),"")</f>
        <v>101</v>
      </c>
      <c r="B106" s="1" t="s">
        <v>257</v>
      </c>
      <c r="C106" s="1" t="s">
        <v>258</v>
      </c>
      <c r="D106" s="1" t="s">
        <v>177</v>
      </c>
      <c r="E106" s="21">
        <v>46608.91</v>
      </c>
      <c r="F106" s="9">
        <v>11129</v>
      </c>
      <c r="G106" s="9">
        <v>17</v>
      </c>
      <c r="H106" s="10">
        <v>43455</v>
      </c>
      <c r="I106" s="11" t="s">
        <v>29</v>
      </c>
    </row>
    <row r="107" spans="1:9" x14ac:dyDescent="0.3">
      <c r="A107" s="8">
        <f>IF(B107&lt;&gt;"",ROWS($B$6:B107),"")</f>
        <v>102</v>
      </c>
      <c r="B107" s="1" t="s">
        <v>259</v>
      </c>
      <c r="C107" s="1" t="s">
        <v>260</v>
      </c>
      <c r="D107" s="1" t="s">
        <v>177</v>
      </c>
      <c r="E107" s="21">
        <v>46523.130000000005</v>
      </c>
      <c r="F107" s="9">
        <v>8858</v>
      </c>
      <c r="G107" s="9">
        <v>10</v>
      </c>
      <c r="H107" s="10">
        <v>43273</v>
      </c>
      <c r="I107" s="11" t="s">
        <v>29</v>
      </c>
    </row>
    <row r="108" spans="1:9" x14ac:dyDescent="0.3">
      <c r="A108" s="8">
        <f>IF(B108&lt;&gt;"",ROWS($B$6:B108),"")</f>
        <v>103</v>
      </c>
      <c r="B108" s="1" t="s">
        <v>261</v>
      </c>
      <c r="C108" s="1" t="s">
        <v>262</v>
      </c>
      <c r="D108" s="1" t="s">
        <v>39</v>
      </c>
      <c r="E108" s="21">
        <v>46094.94</v>
      </c>
      <c r="F108" s="9">
        <v>7778</v>
      </c>
      <c r="G108" s="9">
        <v>11</v>
      </c>
      <c r="H108" s="10">
        <v>43448</v>
      </c>
      <c r="I108" s="11" t="s">
        <v>29</v>
      </c>
    </row>
    <row r="109" spans="1:9" x14ac:dyDescent="0.3">
      <c r="A109" s="8">
        <f>IF(B109&lt;&gt;"",ROWS($B$6:B109),"")</f>
        <v>104</v>
      </c>
      <c r="B109" s="1" t="s">
        <v>263</v>
      </c>
      <c r="C109" s="1" t="s">
        <v>264</v>
      </c>
      <c r="D109" s="1" t="s">
        <v>39</v>
      </c>
      <c r="E109" s="21">
        <v>42853.72</v>
      </c>
      <c r="F109" s="9">
        <v>8078</v>
      </c>
      <c r="G109" s="9">
        <v>16</v>
      </c>
      <c r="H109" s="10">
        <v>43133</v>
      </c>
      <c r="I109" s="11" t="s">
        <v>36</v>
      </c>
    </row>
    <row r="110" spans="1:9" x14ac:dyDescent="0.3">
      <c r="A110" s="8">
        <f>IF(B110&lt;&gt;"",ROWS($B$6:B110),"")</f>
        <v>105</v>
      </c>
      <c r="B110" s="1" t="s">
        <v>265</v>
      </c>
      <c r="C110" s="1" t="s">
        <v>266</v>
      </c>
      <c r="D110" s="1" t="s">
        <v>267</v>
      </c>
      <c r="E110" s="21">
        <v>42785</v>
      </c>
      <c r="F110" s="9">
        <v>10837</v>
      </c>
      <c r="G110" s="9">
        <v>15</v>
      </c>
      <c r="H110" s="10">
        <v>43329</v>
      </c>
      <c r="I110" s="11" t="s">
        <v>126</v>
      </c>
    </row>
    <row r="111" spans="1:9" x14ac:dyDescent="0.3">
      <c r="A111" s="8">
        <f>IF(B111&lt;&gt;"",ROWS($B$6:B111),"")</f>
        <v>106</v>
      </c>
      <c r="B111" s="1" t="s">
        <v>268</v>
      </c>
      <c r="C111" s="1" t="s">
        <v>269</v>
      </c>
      <c r="D111" s="1" t="s">
        <v>74</v>
      </c>
      <c r="E111" s="21">
        <v>42555.65</v>
      </c>
      <c r="F111" s="9">
        <v>7768</v>
      </c>
      <c r="G111" s="9">
        <v>11</v>
      </c>
      <c r="H111" s="10">
        <v>43427</v>
      </c>
      <c r="I111" s="11" t="s">
        <v>29</v>
      </c>
    </row>
    <row r="112" spans="1:9" x14ac:dyDescent="0.3">
      <c r="A112" s="8">
        <f>IF(B112&lt;&gt;"",ROWS($B$6:B112),"")</f>
        <v>107</v>
      </c>
      <c r="B112" s="1" t="s">
        <v>270</v>
      </c>
      <c r="C112" s="1" t="s">
        <v>271</v>
      </c>
      <c r="D112" s="1" t="s">
        <v>39</v>
      </c>
      <c r="E112" s="21">
        <v>42340.46</v>
      </c>
      <c r="F112" s="9">
        <v>7629</v>
      </c>
      <c r="G112" s="9">
        <v>13</v>
      </c>
      <c r="H112" s="10">
        <v>43280</v>
      </c>
      <c r="I112" s="11" t="s">
        <v>29</v>
      </c>
    </row>
    <row r="113" spans="1:9" x14ac:dyDescent="0.3">
      <c r="A113" s="8">
        <f>IF(B113&lt;&gt;"",ROWS($B$6:B113),"")</f>
        <v>108</v>
      </c>
      <c r="B113" s="1" t="s">
        <v>272</v>
      </c>
      <c r="C113" s="1" t="s">
        <v>273</v>
      </c>
      <c r="D113" s="1" t="s">
        <v>39</v>
      </c>
      <c r="E113" s="21">
        <v>41923.46</v>
      </c>
      <c r="F113" s="9">
        <v>7675</v>
      </c>
      <c r="G113" s="9">
        <v>11</v>
      </c>
      <c r="H113" s="10">
        <v>43357</v>
      </c>
      <c r="I113" s="11" t="s">
        <v>44</v>
      </c>
    </row>
    <row r="114" spans="1:9" x14ac:dyDescent="0.3">
      <c r="A114" s="8">
        <f>IF(B114&lt;&gt;"",ROWS($B$6:B114),"")</f>
        <v>109</v>
      </c>
      <c r="B114" s="1" t="s">
        <v>274</v>
      </c>
      <c r="C114" s="1" t="s">
        <v>275</v>
      </c>
      <c r="D114" s="1" t="s">
        <v>276</v>
      </c>
      <c r="E114" s="21">
        <v>40489.490000000005</v>
      </c>
      <c r="F114" s="9">
        <v>10211</v>
      </c>
      <c r="G114" s="9">
        <v>19</v>
      </c>
      <c r="H114" s="10">
        <v>43119</v>
      </c>
      <c r="I114" s="11" t="s">
        <v>29</v>
      </c>
    </row>
    <row r="115" spans="1:9" x14ac:dyDescent="0.3">
      <c r="A115" s="8">
        <f>IF(B115&lt;&gt;"",ROWS($B$6:B115),"")</f>
        <v>110</v>
      </c>
      <c r="B115" s="1" t="s">
        <v>277</v>
      </c>
      <c r="C115" s="1" t="s">
        <v>278</v>
      </c>
      <c r="D115" s="1" t="s">
        <v>39</v>
      </c>
      <c r="E115" s="21">
        <v>38159.760000000002</v>
      </c>
      <c r="F115" s="9">
        <v>7874</v>
      </c>
      <c r="G115" s="9">
        <v>14</v>
      </c>
      <c r="H115" s="10">
        <v>43371</v>
      </c>
      <c r="I115" s="11" t="s">
        <v>29</v>
      </c>
    </row>
    <row r="116" spans="1:9" x14ac:dyDescent="0.3">
      <c r="A116" s="8">
        <f>IF(B116&lt;&gt;"",ROWS($B$6:B116),"")</f>
        <v>111</v>
      </c>
      <c r="B116" s="1" t="s">
        <v>279</v>
      </c>
      <c r="C116" s="1" t="s">
        <v>280</v>
      </c>
      <c r="D116" s="1" t="s">
        <v>39</v>
      </c>
      <c r="E116" s="21">
        <v>37630.620000000003</v>
      </c>
      <c r="F116" s="9">
        <v>7016</v>
      </c>
      <c r="G116" s="9">
        <v>10</v>
      </c>
      <c r="H116" s="10">
        <v>43329</v>
      </c>
      <c r="I116" s="11" t="s">
        <v>29</v>
      </c>
    </row>
    <row r="117" spans="1:9" x14ac:dyDescent="0.3">
      <c r="A117" s="8">
        <f>IF(B117&lt;&gt;"",ROWS($B$6:B117),"")</f>
        <v>112</v>
      </c>
      <c r="B117" s="1" t="s">
        <v>281</v>
      </c>
      <c r="C117" s="1" t="s">
        <v>282</v>
      </c>
      <c r="D117" s="1" t="s">
        <v>39</v>
      </c>
      <c r="E117" s="21">
        <v>37601.629999999997</v>
      </c>
      <c r="F117" s="9">
        <v>6775</v>
      </c>
      <c r="G117" s="9">
        <v>15</v>
      </c>
      <c r="H117" s="10">
        <v>43315</v>
      </c>
      <c r="I117" s="11" t="s">
        <v>36</v>
      </c>
    </row>
    <row r="118" spans="1:9" x14ac:dyDescent="0.3">
      <c r="A118" s="8">
        <f>IF(B118&lt;&gt;"",ROWS($B$6:B118),"")</f>
        <v>113</v>
      </c>
      <c r="B118" s="1" t="s">
        <v>283</v>
      </c>
      <c r="C118" s="1" t="s">
        <v>284</v>
      </c>
      <c r="D118" s="1" t="s">
        <v>39</v>
      </c>
      <c r="E118" s="21">
        <v>35493.71</v>
      </c>
      <c r="F118" s="9">
        <v>6620</v>
      </c>
      <c r="G118" s="9">
        <v>6</v>
      </c>
      <c r="H118" s="10">
        <v>43133</v>
      </c>
      <c r="I118" s="11" t="s">
        <v>29</v>
      </c>
    </row>
    <row r="119" spans="1:9" x14ac:dyDescent="0.3">
      <c r="A119" s="8">
        <f>IF(B119&lt;&gt;"",ROWS($B$6:B119),"")</f>
        <v>114</v>
      </c>
      <c r="B119" s="1" t="s">
        <v>285</v>
      </c>
      <c r="C119" s="1" t="s">
        <v>286</v>
      </c>
      <c r="D119" s="1" t="s">
        <v>177</v>
      </c>
      <c r="E119" s="21">
        <v>35246</v>
      </c>
      <c r="F119" s="9">
        <v>6604</v>
      </c>
      <c r="G119" s="9">
        <v>5</v>
      </c>
      <c r="H119" s="10">
        <v>43371</v>
      </c>
      <c r="I119" s="11" t="s">
        <v>126</v>
      </c>
    </row>
    <row r="120" spans="1:9" x14ac:dyDescent="0.3">
      <c r="A120" s="8">
        <f>IF(B120&lt;&gt;"",ROWS($B$6:B120),"")</f>
        <v>115</v>
      </c>
      <c r="B120" s="1" t="s">
        <v>287</v>
      </c>
      <c r="C120" s="1" t="s">
        <v>288</v>
      </c>
      <c r="D120" s="1" t="s">
        <v>177</v>
      </c>
      <c r="E120" s="21">
        <v>35064</v>
      </c>
      <c r="F120" s="9">
        <v>6254</v>
      </c>
      <c r="G120" s="9">
        <v>6</v>
      </c>
      <c r="H120" s="10">
        <v>43091</v>
      </c>
      <c r="I120" s="11" t="s">
        <v>126</v>
      </c>
    </row>
    <row r="121" spans="1:9" x14ac:dyDescent="0.3">
      <c r="A121" s="8">
        <f>IF(B121&lt;&gt;"",ROWS($B$6:B121),"")</f>
        <v>116</v>
      </c>
      <c r="B121" s="1" t="s">
        <v>289</v>
      </c>
      <c r="C121" s="1" t="s">
        <v>290</v>
      </c>
      <c r="D121" s="1" t="s">
        <v>291</v>
      </c>
      <c r="E121" s="21">
        <v>34737.089999999997</v>
      </c>
      <c r="F121" s="9">
        <v>8978</v>
      </c>
      <c r="G121" s="9">
        <v>19</v>
      </c>
      <c r="H121" s="10">
        <v>43245</v>
      </c>
      <c r="I121" s="11" t="s">
        <v>120</v>
      </c>
    </row>
    <row r="122" spans="1:9" x14ac:dyDescent="0.3">
      <c r="A122" s="8">
        <f>IF(B122&lt;&gt;"",ROWS($B$6:B122),"")</f>
        <v>117</v>
      </c>
      <c r="B122" s="1" t="s">
        <v>292</v>
      </c>
      <c r="C122" s="1" t="s">
        <v>293</v>
      </c>
      <c r="D122" s="1" t="s">
        <v>177</v>
      </c>
      <c r="E122" s="21">
        <v>34727.919999999998</v>
      </c>
      <c r="F122" s="9">
        <v>6503</v>
      </c>
      <c r="G122" s="9">
        <v>9</v>
      </c>
      <c r="H122" s="10">
        <v>43224</v>
      </c>
      <c r="I122" s="11" t="s">
        <v>29</v>
      </c>
    </row>
    <row r="123" spans="1:9" x14ac:dyDescent="0.3">
      <c r="A123" s="8">
        <f>IF(B123&lt;&gt;"",ROWS($B$6:B123),"")</f>
        <v>118</v>
      </c>
      <c r="B123" s="1" t="s">
        <v>294</v>
      </c>
      <c r="C123" s="1" t="s">
        <v>295</v>
      </c>
      <c r="D123" s="1" t="s">
        <v>39</v>
      </c>
      <c r="E123" s="21">
        <v>33526.03</v>
      </c>
      <c r="F123" s="9">
        <v>5792</v>
      </c>
      <c r="G123" s="9">
        <v>11</v>
      </c>
      <c r="H123" s="10">
        <v>43357</v>
      </c>
      <c r="I123" s="11" t="s">
        <v>29</v>
      </c>
    </row>
    <row r="124" spans="1:9" x14ac:dyDescent="0.3">
      <c r="A124" s="8">
        <f>IF(B124&lt;&gt;"",ROWS($B$6:B124),"")</f>
        <v>119</v>
      </c>
      <c r="B124" s="1" t="s">
        <v>296</v>
      </c>
      <c r="C124" s="1" t="s">
        <v>297</v>
      </c>
      <c r="D124" s="1" t="s">
        <v>298</v>
      </c>
      <c r="E124" s="21">
        <v>33378.119999999995</v>
      </c>
      <c r="F124" s="9">
        <v>7977</v>
      </c>
      <c r="G124" s="9">
        <v>17</v>
      </c>
      <c r="H124" s="10">
        <v>43336</v>
      </c>
      <c r="I124" s="11" t="s">
        <v>137</v>
      </c>
    </row>
    <row r="125" spans="1:9" x14ac:dyDescent="0.3">
      <c r="A125" s="8">
        <f>IF(B125&lt;&gt;"",ROWS($B$6:B125),"")</f>
        <v>120</v>
      </c>
      <c r="B125" s="1" t="s">
        <v>299</v>
      </c>
      <c r="C125" s="1" t="s">
        <v>300</v>
      </c>
      <c r="D125" s="1" t="s">
        <v>39</v>
      </c>
      <c r="E125" s="21">
        <v>33020.870000000003</v>
      </c>
      <c r="F125" s="9">
        <v>6178</v>
      </c>
      <c r="G125" s="9">
        <v>12</v>
      </c>
      <c r="H125" s="10">
        <v>43126</v>
      </c>
      <c r="I125" s="11" t="s">
        <v>29</v>
      </c>
    </row>
    <row r="126" spans="1:9" x14ac:dyDescent="0.3">
      <c r="A126" s="8">
        <f>IF(B126&lt;&gt;"",ROWS($B$6:B126),"")</f>
        <v>121</v>
      </c>
      <c r="B126" s="1" t="s">
        <v>301</v>
      </c>
      <c r="C126" s="1" t="s">
        <v>302</v>
      </c>
      <c r="D126" s="1" t="s">
        <v>276</v>
      </c>
      <c r="E126" s="21">
        <v>32285.5</v>
      </c>
      <c r="F126" s="9">
        <v>6298</v>
      </c>
      <c r="G126" s="9">
        <v>16</v>
      </c>
      <c r="H126" s="10">
        <v>43210</v>
      </c>
      <c r="I126" s="11" t="s">
        <v>146</v>
      </c>
    </row>
    <row r="127" spans="1:9" x14ac:dyDescent="0.3">
      <c r="A127" s="8">
        <f>IF(B127&lt;&gt;"",ROWS($B$6:B127),"")</f>
        <v>122</v>
      </c>
      <c r="B127" s="1" t="s">
        <v>303</v>
      </c>
      <c r="C127" s="1" t="s">
        <v>303</v>
      </c>
      <c r="D127" s="1" t="s">
        <v>39</v>
      </c>
      <c r="E127" s="21">
        <v>32064.240000000002</v>
      </c>
      <c r="F127" s="9">
        <v>6322</v>
      </c>
      <c r="G127" s="9">
        <v>13</v>
      </c>
      <c r="H127" s="10">
        <v>43161</v>
      </c>
      <c r="I127" s="11" t="s">
        <v>40</v>
      </c>
    </row>
    <row r="128" spans="1:9" x14ac:dyDescent="0.3">
      <c r="A128" s="8">
        <f>IF(B128&lt;&gt;"",ROWS($B$6:B128),"")</f>
        <v>123</v>
      </c>
      <c r="B128" s="1" t="s">
        <v>304</v>
      </c>
      <c r="C128" s="1" t="s">
        <v>305</v>
      </c>
      <c r="D128" s="1" t="s">
        <v>39</v>
      </c>
      <c r="E128" s="21">
        <v>31765.55</v>
      </c>
      <c r="F128" s="9">
        <v>6197</v>
      </c>
      <c r="G128" s="9">
        <v>15</v>
      </c>
      <c r="H128" s="10">
        <v>43112</v>
      </c>
      <c r="I128" s="11" t="s">
        <v>40</v>
      </c>
    </row>
    <row r="129" spans="1:9" x14ac:dyDescent="0.3">
      <c r="A129" s="8">
        <f>IF(B129&lt;&gt;"",ROWS($B$6:B129),"")</f>
        <v>124</v>
      </c>
      <c r="B129" s="1" t="s">
        <v>306</v>
      </c>
      <c r="C129" s="1" t="s">
        <v>307</v>
      </c>
      <c r="D129" s="1" t="s">
        <v>177</v>
      </c>
      <c r="E129" s="21">
        <v>31494.61</v>
      </c>
      <c r="F129" s="9">
        <v>5667</v>
      </c>
      <c r="G129" s="9">
        <v>6</v>
      </c>
      <c r="H129" s="10">
        <v>43364</v>
      </c>
      <c r="I129" s="11" t="s">
        <v>120</v>
      </c>
    </row>
    <row r="130" spans="1:9" x14ac:dyDescent="0.3">
      <c r="A130" s="8">
        <f>IF(B130&lt;&gt;"",ROWS($B$6:B130),"")</f>
        <v>125</v>
      </c>
      <c r="B130" s="1" t="s">
        <v>308</v>
      </c>
      <c r="C130" s="1" t="s">
        <v>309</v>
      </c>
      <c r="D130" s="1" t="s">
        <v>310</v>
      </c>
      <c r="E130" s="21">
        <v>31048.2</v>
      </c>
      <c r="F130" s="9">
        <v>5999</v>
      </c>
      <c r="G130" s="9">
        <v>16</v>
      </c>
      <c r="H130" s="10">
        <v>43168</v>
      </c>
      <c r="I130" s="11" t="s">
        <v>40</v>
      </c>
    </row>
    <row r="131" spans="1:9" x14ac:dyDescent="0.3">
      <c r="A131" s="8">
        <f>IF(B131&lt;&gt;"",ROWS($B$6:B131),"")</f>
        <v>126</v>
      </c>
      <c r="B131" s="1" t="s">
        <v>311</v>
      </c>
      <c r="C131" s="1" t="s">
        <v>311</v>
      </c>
      <c r="D131" s="1" t="s">
        <v>74</v>
      </c>
      <c r="E131" s="21">
        <v>30765</v>
      </c>
      <c r="F131" s="9">
        <v>5858</v>
      </c>
      <c r="G131" s="9">
        <v>12</v>
      </c>
      <c r="H131" s="10">
        <v>43364</v>
      </c>
      <c r="I131" s="11" t="s">
        <v>126</v>
      </c>
    </row>
    <row r="132" spans="1:9" x14ac:dyDescent="0.3">
      <c r="A132" s="8">
        <f>IF(B132&lt;&gt;"",ROWS($B$6:B132),"")</f>
        <v>127</v>
      </c>
      <c r="B132" s="1" t="s">
        <v>312</v>
      </c>
      <c r="C132" s="1" t="s">
        <v>313</v>
      </c>
      <c r="D132" s="1" t="s">
        <v>177</v>
      </c>
      <c r="E132" s="21">
        <v>30603</v>
      </c>
      <c r="F132" s="9">
        <v>7840</v>
      </c>
      <c r="G132" s="9">
        <v>15</v>
      </c>
      <c r="H132" s="10">
        <v>43217</v>
      </c>
      <c r="I132" s="11" t="s">
        <v>126</v>
      </c>
    </row>
    <row r="133" spans="1:9" x14ac:dyDescent="0.3">
      <c r="A133" s="8">
        <f>IF(B133&lt;&gt;"",ROWS($B$6:B133),"")</f>
        <v>128</v>
      </c>
      <c r="B133" s="1" t="s">
        <v>314</v>
      </c>
      <c r="C133" s="1" t="s">
        <v>315</v>
      </c>
      <c r="D133" s="1" t="s">
        <v>74</v>
      </c>
      <c r="E133" s="21">
        <v>29562.92</v>
      </c>
      <c r="F133" s="9">
        <v>5566</v>
      </c>
      <c r="G133" s="9">
        <v>13</v>
      </c>
      <c r="H133" s="10">
        <v>43133</v>
      </c>
      <c r="I133" s="11" t="s">
        <v>40</v>
      </c>
    </row>
    <row r="134" spans="1:9" x14ac:dyDescent="0.3">
      <c r="A134" s="8">
        <f>IF(B134&lt;&gt;"",ROWS($B$6:B134),"")</f>
        <v>129</v>
      </c>
      <c r="B134" s="1" t="s">
        <v>316</v>
      </c>
      <c r="C134" s="1" t="s">
        <v>317</v>
      </c>
      <c r="D134" s="1" t="s">
        <v>39</v>
      </c>
      <c r="E134" s="21">
        <v>29539.75</v>
      </c>
      <c r="F134" s="9">
        <v>5351</v>
      </c>
      <c r="G134" s="9">
        <v>13</v>
      </c>
      <c r="H134" s="10">
        <v>43343</v>
      </c>
      <c r="I134" s="11" t="s">
        <v>29</v>
      </c>
    </row>
    <row r="135" spans="1:9" x14ac:dyDescent="0.3">
      <c r="A135" s="8">
        <f>IF(B135&lt;&gt;"",ROWS($B$6:B135),"")</f>
        <v>130</v>
      </c>
      <c r="B135" s="1" t="s">
        <v>318</v>
      </c>
      <c r="C135" s="1" t="s">
        <v>319</v>
      </c>
      <c r="D135" s="1" t="s">
        <v>39</v>
      </c>
      <c r="E135" s="21">
        <v>29438.36</v>
      </c>
      <c r="F135" s="9">
        <v>5652</v>
      </c>
      <c r="G135" s="9">
        <v>11</v>
      </c>
      <c r="H135" s="10">
        <v>43154</v>
      </c>
      <c r="I135" s="11" t="s">
        <v>29</v>
      </c>
    </row>
    <row r="136" spans="1:9" x14ac:dyDescent="0.3">
      <c r="A136" s="8">
        <f>IF(B136&lt;&gt;"",ROWS($B$6:B136),"")</f>
        <v>131</v>
      </c>
      <c r="B136" s="1" t="s">
        <v>320</v>
      </c>
      <c r="C136" s="1" t="s">
        <v>321</v>
      </c>
      <c r="D136" s="1" t="s">
        <v>39</v>
      </c>
      <c r="E136" s="21">
        <v>29030.99</v>
      </c>
      <c r="F136" s="9">
        <v>5203</v>
      </c>
      <c r="G136" s="9">
        <v>10</v>
      </c>
      <c r="H136" s="10">
        <v>43308</v>
      </c>
      <c r="I136" s="11" t="s">
        <v>29</v>
      </c>
    </row>
    <row r="137" spans="1:9" x14ac:dyDescent="0.3">
      <c r="A137" s="8">
        <f>IF(B137&lt;&gt;"",ROWS($B$6:B137),"")</f>
        <v>132</v>
      </c>
      <c r="B137" s="1" t="s">
        <v>322</v>
      </c>
      <c r="C137" s="1" t="s">
        <v>323</v>
      </c>
      <c r="D137" s="1" t="s">
        <v>324</v>
      </c>
      <c r="E137" s="21">
        <v>28993.43</v>
      </c>
      <c r="F137" s="9">
        <v>6296</v>
      </c>
      <c r="G137" s="9">
        <v>12</v>
      </c>
      <c r="H137" s="10">
        <v>43455</v>
      </c>
      <c r="I137" s="11" t="s">
        <v>137</v>
      </c>
    </row>
    <row r="138" spans="1:9" x14ac:dyDescent="0.3">
      <c r="A138" s="8">
        <f>IF(B138&lt;&gt;"",ROWS($B$6:B138),"")</f>
        <v>133</v>
      </c>
      <c r="B138" s="1" t="s">
        <v>325</v>
      </c>
      <c r="C138" s="1" t="s">
        <v>326</v>
      </c>
      <c r="D138" s="1" t="s">
        <v>39</v>
      </c>
      <c r="E138" s="21">
        <v>28712.32</v>
      </c>
      <c r="F138" s="9">
        <v>5562</v>
      </c>
      <c r="G138" s="9">
        <v>12</v>
      </c>
      <c r="H138" s="10">
        <v>43091</v>
      </c>
      <c r="I138" s="11" t="s">
        <v>36</v>
      </c>
    </row>
    <row r="139" spans="1:9" x14ac:dyDescent="0.3">
      <c r="A139" s="8">
        <f>IF(B139&lt;&gt;"",ROWS($B$6:B139),"")</f>
        <v>134</v>
      </c>
      <c r="B139" s="1" t="s">
        <v>327</v>
      </c>
      <c r="C139" s="1" t="s">
        <v>328</v>
      </c>
      <c r="D139" s="1" t="s">
        <v>298</v>
      </c>
      <c r="E139" s="21">
        <v>28497.269999999997</v>
      </c>
      <c r="F139" s="9">
        <v>5652</v>
      </c>
      <c r="G139" s="9">
        <v>6</v>
      </c>
      <c r="H139" s="10">
        <v>43189</v>
      </c>
      <c r="I139" s="11" t="s">
        <v>329</v>
      </c>
    </row>
    <row r="140" spans="1:9" x14ac:dyDescent="0.3">
      <c r="A140" s="8">
        <f>IF(B140&lt;&gt;"",ROWS($B$6:B140),"")</f>
        <v>135</v>
      </c>
      <c r="B140" s="1" t="s">
        <v>330</v>
      </c>
      <c r="C140" s="1" t="s">
        <v>331</v>
      </c>
      <c r="D140" s="1" t="s">
        <v>129</v>
      </c>
      <c r="E140" s="21">
        <v>27998.2</v>
      </c>
      <c r="F140" s="9">
        <v>6519</v>
      </c>
      <c r="G140" s="9">
        <v>13</v>
      </c>
      <c r="H140" s="10">
        <v>43371</v>
      </c>
      <c r="I140" s="11" t="s">
        <v>137</v>
      </c>
    </row>
    <row r="141" spans="1:9" x14ac:dyDescent="0.3">
      <c r="A141" s="8">
        <f>IF(B141&lt;&gt;"",ROWS($B$6:B141),"")</f>
        <v>136</v>
      </c>
      <c r="B141" s="1" t="s">
        <v>332</v>
      </c>
      <c r="C141" s="1" t="s">
        <v>333</v>
      </c>
      <c r="D141" s="1" t="s">
        <v>39</v>
      </c>
      <c r="E141" s="21">
        <v>27685.62</v>
      </c>
      <c r="F141" s="9">
        <v>5105</v>
      </c>
      <c r="G141" s="9">
        <v>12</v>
      </c>
      <c r="H141" s="10">
        <v>43168</v>
      </c>
      <c r="I141" s="11" t="s">
        <v>146</v>
      </c>
    </row>
    <row r="142" spans="1:9" x14ac:dyDescent="0.3">
      <c r="A142" s="8">
        <f>IF(B142&lt;&gt;"",ROWS($B$6:B142),"")</f>
        <v>137</v>
      </c>
      <c r="B142" s="1" t="s">
        <v>334</v>
      </c>
      <c r="C142" s="1" t="s">
        <v>335</v>
      </c>
      <c r="D142" s="1" t="s">
        <v>39</v>
      </c>
      <c r="E142" s="21">
        <v>27540.400000000001</v>
      </c>
      <c r="F142" s="9">
        <v>5462</v>
      </c>
      <c r="G142" s="9">
        <v>15</v>
      </c>
      <c r="H142" s="10">
        <v>43252</v>
      </c>
      <c r="I142" s="11" t="s">
        <v>146</v>
      </c>
    </row>
    <row r="143" spans="1:9" x14ac:dyDescent="0.3">
      <c r="A143" s="8">
        <f>IF(B143&lt;&gt;"",ROWS($B$6:B143),"")</f>
        <v>138</v>
      </c>
      <c r="B143" s="1" t="s">
        <v>336</v>
      </c>
      <c r="C143" s="1" t="s">
        <v>336</v>
      </c>
      <c r="D143" s="1" t="s">
        <v>31</v>
      </c>
      <c r="E143" s="21">
        <v>27412</v>
      </c>
      <c r="F143" s="9">
        <v>4793</v>
      </c>
      <c r="G143" s="9">
        <v>9</v>
      </c>
      <c r="H143" s="10">
        <v>43434</v>
      </c>
      <c r="I143" s="11" t="s">
        <v>337</v>
      </c>
    </row>
    <row r="144" spans="1:9" x14ac:dyDescent="0.3">
      <c r="A144" s="8">
        <f>IF(B144&lt;&gt;"",ROWS($B$6:B144),"")</f>
        <v>139</v>
      </c>
      <c r="B144" s="1" t="s">
        <v>338</v>
      </c>
      <c r="C144" s="1" t="s">
        <v>339</v>
      </c>
      <c r="D144" s="1" t="s">
        <v>39</v>
      </c>
      <c r="E144" s="21">
        <v>27105.079999999998</v>
      </c>
      <c r="F144" s="9">
        <v>5297</v>
      </c>
      <c r="G144" s="9">
        <v>10</v>
      </c>
      <c r="H144" s="10">
        <v>43336</v>
      </c>
      <c r="I144" s="11" t="s">
        <v>29</v>
      </c>
    </row>
    <row r="145" spans="1:9" x14ac:dyDescent="0.3">
      <c r="A145" s="8">
        <f>IF(B145&lt;&gt;"",ROWS($B$6:B145),"")</f>
        <v>140</v>
      </c>
      <c r="B145" s="1" t="s">
        <v>340</v>
      </c>
      <c r="C145" s="1" t="s">
        <v>341</v>
      </c>
      <c r="D145" s="1" t="s">
        <v>39</v>
      </c>
      <c r="E145" s="21">
        <v>26303.62</v>
      </c>
      <c r="F145" s="9">
        <v>4601</v>
      </c>
      <c r="G145" s="9">
        <v>11</v>
      </c>
      <c r="H145" s="10">
        <v>43378</v>
      </c>
      <c r="I145" s="11" t="s">
        <v>40</v>
      </c>
    </row>
    <row r="146" spans="1:9" x14ac:dyDescent="0.3">
      <c r="A146" s="8">
        <f>IF(B146&lt;&gt;"",ROWS($B$6:B146),"")</f>
        <v>141</v>
      </c>
      <c r="B146" s="1" t="s">
        <v>342</v>
      </c>
      <c r="C146" s="1" t="s">
        <v>343</v>
      </c>
      <c r="D146" s="1" t="s">
        <v>39</v>
      </c>
      <c r="E146" s="21">
        <v>26115.8</v>
      </c>
      <c r="F146" s="9">
        <v>5357</v>
      </c>
      <c r="G146" s="9">
        <v>19</v>
      </c>
      <c r="H146" s="10">
        <v>43462</v>
      </c>
      <c r="I146" s="11" t="s">
        <v>54</v>
      </c>
    </row>
    <row r="147" spans="1:9" x14ac:dyDescent="0.3">
      <c r="A147" s="8">
        <f>IF(B147&lt;&gt;"",ROWS($B$6:B147),"")</f>
        <v>142</v>
      </c>
      <c r="B147" s="1" t="s">
        <v>344</v>
      </c>
      <c r="C147" s="1" t="s">
        <v>345</v>
      </c>
      <c r="D147" s="1" t="s">
        <v>74</v>
      </c>
      <c r="E147" s="21">
        <v>25179.83</v>
      </c>
      <c r="F147" s="9">
        <v>4525</v>
      </c>
      <c r="G147" s="9">
        <v>15</v>
      </c>
      <c r="H147" s="10">
        <v>43420</v>
      </c>
      <c r="I147" s="11" t="s">
        <v>36</v>
      </c>
    </row>
    <row r="148" spans="1:9" x14ac:dyDescent="0.3">
      <c r="A148" s="8">
        <f>IF(B148&lt;&gt;"",ROWS($B$6:B148),"")</f>
        <v>143</v>
      </c>
      <c r="B148" s="1" t="s">
        <v>346</v>
      </c>
      <c r="C148" s="1" t="s">
        <v>347</v>
      </c>
      <c r="D148" s="1" t="s">
        <v>39</v>
      </c>
      <c r="E148" s="21">
        <v>24865.58</v>
      </c>
      <c r="F148" s="9">
        <v>4701</v>
      </c>
      <c r="G148" s="9">
        <v>13</v>
      </c>
      <c r="H148" s="10">
        <v>43238</v>
      </c>
      <c r="I148" s="11" t="s">
        <v>29</v>
      </c>
    </row>
    <row r="149" spans="1:9" x14ac:dyDescent="0.3">
      <c r="A149" s="8">
        <f>IF(B149&lt;&gt;"",ROWS($B$6:B149),"")</f>
        <v>144</v>
      </c>
      <c r="B149" s="1" t="s">
        <v>348</v>
      </c>
      <c r="C149" s="1" t="s">
        <v>349</v>
      </c>
      <c r="D149" s="1" t="s">
        <v>39</v>
      </c>
      <c r="E149" s="21">
        <v>24563.87</v>
      </c>
      <c r="F149" s="9">
        <v>4310</v>
      </c>
      <c r="G149" s="9">
        <v>11</v>
      </c>
      <c r="H149" s="10">
        <v>43392</v>
      </c>
      <c r="I149" s="11" t="s">
        <v>29</v>
      </c>
    </row>
    <row r="150" spans="1:9" x14ac:dyDescent="0.3">
      <c r="A150" s="8">
        <f>IF(B150&lt;&gt;"",ROWS($B$6:B150),"")</f>
        <v>145</v>
      </c>
      <c r="B150" s="1" t="s">
        <v>350</v>
      </c>
      <c r="C150" s="1" t="s">
        <v>351</v>
      </c>
      <c r="D150" s="1" t="s">
        <v>177</v>
      </c>
      <c r="E150" s="21">
        <v>24531</v>
      </c>
      <c r="F150" s="9">
        <v>5612</v>
      </c>
      <c r="G150" s="9">
        <v>13</v>
      </c>
      <c r="H150" s="10">
        <v>43133</v>
      </c>
      <c r="I150" s="11" t="s">
        <v>126</v>
      </c>
    </row>
    <row r="151" spans="1:9" x14ac:dyDescent="0.3">
      <c r="A151" s="8">
        <f>IF(B151&lt;&gt;"",ROWS($B$6:B151),"")</f>
        <v>146</v>
      </c>
      <c r="B151" s="1" t="s">
        <v>352</v>
      </c>
      <c r="C151" s="1" t="s">
        <v>353</v>
      </c>
      <c r="D151" s="1" t="s">
        <v>177</v>
      </c>
      <c r="E151" s="21">
        <v>24021</v>
      </c>
      <c r="F151" s="9">
        <v>5753</v>
      </c>
      <c r="G151" s="9">
        <v>12</v>
      </c>
      <c r="H151" s="10">
        <v>43098</v>
      </c>
      <c r="I151" s="11" t="s">
        <v>126</v>
      </c>
    </row>
    <row r="152" spans="1:9" x14ac:dyDescent="0.3">
      <c r="A152" s="8">
        <f>IF(B152&lt;&gt;"",ROWS($B$6:B152),"")</f>
        <v>147</v>
      </c>
      <c r="B152" s="1" t="s">
        <v>354</v>
      </c>
      <c r="C152" s="1" t="s">
        <v>355</v>
      </c>
      <c r="D152" s="1" t="s">
        <v>39</v>
      </c>
      <c r="E152" s="21">
        <v>23997.52</v>
      </c>
      <c r="F152" s="9">
        <v>4427</v>
      </c>
      <c r="G152" s="9">
        <v>14</v>
      </c>
      <c r="H152" s="10" t="s">
        <v>832</v>
      </c>
      <c r="I152" s="11" t="s">
        <v>29</v>
      </c>
    </row>
    <row r="153" spans="1:9" x14ac:dyDescent="0.3">
      <c r="A153" s="8">
        <f>IF(B153&lt;&gt;"",ROWS($B$6:B153),"")</f>
        <v>148</v>
      </c>
      <c r="B153" s="1" t="s">
        <v>356</v>
      </c>
      <c r="C153" s="1" t="s">
        <v>357</v>
      </c>
      <c r="D153" s="1" t="s">
        <v>267</v>
      </c>
      <c r="E153" s="21">
        <v>23604</v>
      </c>
      <c r="F153" s="9">
        <v>6055</v>
      </c>
      <c r="G153" s="9">
        <v>15</v>
      </c>
      <c r="H153" s="10">
        <v>43231</v>
      </c>
      <c r="I153" s="11" t="s">
        <v>126</v>
      </c>
    </row>
    <row r="154" spans="1:9" x14ac:dyDescent="0.3">
      <c r="A154" s="8">
        <f>IF(B154&lt;&gt;"",ROWS($B$6:B154),"")</f>
        <v>149</v>
      </c>
      <c r="B154" s="1" t="s">
        <v>358</v>
      </c>
      <c r="C154" s="1" t="s">
        <v>359</v>
      </c>
      <c r="D154" s="1" t="s">
        <v>360</v>
      </c>
      <c r="E154" s="21">
        <v>23172.799999999999</v>
      </c>
      <c r="F154" s="9">
        <v>4836</v>
      </c>
      <c r="G154" s="9">
        <v>11</v>
      </c>
      <c r="H154" s="10">
        <v>43336</v>
      </c>
      <c r="I154" s="11" t="s">
        <v>361</v>
      </c>
    </row>
    <row r="155" spans="1:9" x14ac:dyDescent="0.3">
      <c r="A155" s="8">
        <f>IF(B155&lt;&gt;"",ROWS($B$6:B155),"")</f>
        <v>150</v>
      </c>
      <c r="B155" s="1" t="s">
        <v>362</v>
      </c>
      <c r="C155" s="1" t="s">
        <v>362</v>
      </c>
      <c r="D155" s="1" t="s">
        <v>31</v>
      </c>
      <c r="E155" s="21">
        <v>22589.599999999999</v>
      </c>
      <c r="F155" s="9">
        <v>6350</v>
      </c>
      <c r="G155" s="9">
        <v>17</v>
      </c>
      <c r="H155" s="10">
        <v>43287</v>
      </c>
      <c r="I155" s="11" t="s">
        <v>363</v>
      </c>
    </row>
    <row r="156" spans="1:9" x14ac:dyDescent="0.3">
      <c r="A156" s="8">
        <f>IF(B156&lt;&gt;"",ROWS($B$6:B156),"")</f>
        <v>151</v>
      </c>
      <c r="B156" s="1" t="s">
        <v>364</v>
      </c>
      <c r="C156" s="1" t="s">
        <v>365</v>
      </c>
      <c r="D156" s="1" t="s">
        <v>366</v>
      </c>
      <c r="E156" s="21">
        <v>22570.37</v>
      </c>
      <c r="F156" s="9">
        <v>4748</v>
      </c>
      <c r="G156" s="9">
        <v>4</v>
      </c>
      <c r="H156" s="10">
        <v>43189</v>
      </c>
      <c r="I156" s="11" t="s">
        <v>329</v>
      </c>
    </row>
    <row r="157" spans="1:9" x14ac:dyDescent="0.3">
      <c r="A157" s="8">
        <f>IF(B157&lt;&gt;"",ROWS($B$6:B157),"")</f>
        <v>152</v>
      </c>
      <c r="B157" s="1" t="s">
        <v>367</v>
      </c>
      <c r="C157" s="1" t="s">
        <v>368</v>
      </c>
      <c r="D157" s="1" t="s">
        <v>369</v>
      </c>
      <c r="E157" s="21">
        <v>22469.19</v>
      </c>
      <c r="F157" s="9">
        <v>3920</v>
      </c>
      <c r="G157" s="9">
        <v>13</v>
      </c>
      <c r="H157" s="10">
        <v>43322</v>
      </c>
      <c r="I157" s="11" t="s">
        <v>146</v>
      </c>
    </row>
    <row r="158" spans="1:9" x14ac:dyDescent="0.3">
      <c r="A158" s="8">
        <f>IF(B158&lt;&gt;"",ROWS($B$6:B158),"")</f>
        <v>153</v>
      </c>
      <c r="B158" s="1" t="s">
        <v>370</v>
      </c>
      <c r="C158" s="1" t="s">
        <v>371</v>
      </c>
      <c r="D158" s="1" t="s">
        <v>372</v>
      </c>
      <c r="E158" s="21">
        <v>22342</v>
      </c>
      <c r="F158" s="9">
        <v>4458</v>
      </c>
      <c r="G158" s="9">
        <v>11</v>
      </c>
      <c r="H158" s="10">
        <v>43434</v>
      </c>
      <c r="I158" s="11" t="s">
        <v>126</v>
      </c>
    </row>
    <row r="159" spans="1:9" x14ac:dyDescent="0.3">
      <c r="A159" s="8">
        <f>IF(B159&lt;&gt;"",ROWS($B$6:B159),"")</f>
        <v>154</v>
      </c>
      <c r="B159" s="1" t="s">
        <v>373</v>
      </c>
      <c r="C159" s="1" t="s">
        <v>374</v>
      </c>
      <c r="D159" s="1" t="s">
        <v>375</v>
      </c>
      <c r="E159" s="21">
        <v>22203.46</v>
      </c>
      <c r="F159" s="9">
        <v>4125</v>
      </c>
      <c r="G159" s="9">
        <v>12</v>
      </c>
      <c r="H159" s="10">
        <v>43168</v>
      </c>
      <c r="I159" s="11" t="s">
        <v>29</v>
      </c>
    </row>
    <row r="160" spans="1:9" x14ac:dyDescent="0.3">
      <c r="A160" s="8">
        <f>IF(B160&lt;&gt;"",ROWS($B$6:B160),"")</f>
        <v>155</v>
      </c>
      <c r="B160" s="1" t="s">
        <v>376</v>
      </c>
      <c r="C160" s="1" t="s">
        <v>377</v>
      </c>
      <c r="D160" s="1" t="s">
        <v>177</v>
      </c>
      <c r="E160" s="21">
        <v>22049.71</v>
      </c>
      <c r="F160" s="9">
        <v>3819</v>
      </c>
      <c r="G160" s="9">
        <v>10</v>
      </c>
      <c r="H160" s="10">
        <v>43343</v>
      </c>
      <c r="I160" s="11" t="s">
        <v>120</v>
      </c>
    </row>
    <row r="161" spans="1:9" x14ac:dyDescent="0.3">
      <c r="A161" s="8">
        <f>IF(B161&lt;&gt;"",ROWS($B$6:B161),"")</f>
        <v>156</v>
      </c>
      <c r="B161" s="1" t="s">
        <v>378</v>
      </c>
      <c r="C161" s="1" t="s">
        <v>379</v>
      </c>
      <c r="D161" s="1" t="s">
        <v>177</v>
      </c>
      <c r="E161" s="21">
        <v>21960.86</v>
      </c>
      <c r="F161" s="9">
        <v>4002</v>
      </c>
      <c r="G161" s="9">
        <v>11</v>
      </c>
      <c r="H161" s="10">
        <v>43294</v>
      </c>
      <c r="I161" s="11" t="s">
        <v>29</v>
      </c>
    </row>
    <row r="162" spans="1:9" x14ac:dyDescent="0.3">
      <c r="A162" s="8">
        <f>IF(B162&lt;&gt;"",ROWS($B$6:B162),"")</f>
        <v>157</v>
      </c>
      <c r="B162" s="1" t="s">
        <v>380</v>
      </c>
      <c r="C162" s="1" t="s">
        <v>381</v>
      </c>
      <c r="D162" s="1" t="s">
        <v>382</v>
      </c>
      <c r="E162" s="21">
        <v>21927.98</v>
      </c>
      <c r="F162" s="9">
        <v>4781</v>
      </c>
      <c r="G162" s="9">
        <v>10</v>
      </c>
      <c r="H162" s="10">
        <v>43070</v>
      </c>
      <c r="I162" s="11" t="s">
        <v>29</v>
      </c>
    </row>
    <row r="163" spans="1:9" x14ac:dyDescent="0.3">
      <c r="A163" s="8">
        <f>IF(B163&lt;&gt;"",ROWS($B$6:B163),"")</f>
        <v>158</v>
      </c>
      <c r="B163" s="1" t="s">
        <v>383</v>
      </c>
      <c r="C163" s="1" t="s">
        <v>383</v>
      </c>
      <c r="D163" s="1" t="s">
        <v>31</v>
      </c>
      <c r="E163" s="21">
        <v>20897.800000000003</v>
      </c>
      <c r="F163" s="9">
        <v>5042</v>
      </c>
      <c r="G163" s="9">
        <v>9</v>
      </c>
      <c r="H163" s="10">
        <v>43077</v>
      </c>
      <c r="I163" s="11" t="s">
        <v>384</v>
      </c>
    </row>
    <row r="164" spans="1:9" x14ac:dyDescent="0.3">
      <c r="A164" s="8">
        <f>IF(B164&lt;&gt;"",ROWS($B$6:B164),"")</f>
        <v>159</v>
      </c>
      <c r="B164" s="1" t="s">
        <v>385</v>
      </c>
      <c r="C164" s="1" t="s">
        <v>386</v>
      </c>
      <c r="D164" s="1" t="s">
        <v>39</v>
      </c>
      <c r="E164" s="21">
        <v>20237</v>
      </c>
      <c r="F164" s="9">
        <v>4271</v>
      </c>
      <c r="G164" s="9">
        <v>13</v>
      </c>
      <c r="H164" s="10">
        <v>43266</v>
      </c>
      <c r="I164" s="11" t="s">
        <v>36</v>
      </c>
    </row>
    <row r="165" spans="1:9" x14ac:dyDescent="0.3">
      <c r="A165" s="8">
        <f>IF(B165&lt;&gt;"",ROWS($B$6:B165),"")</f>
        <v>160</v>
      </c>
      <c r="B165" s="1" t="s">
        <v>387</v>
      </c>
      <c r="C165" s="1" t="s">
        <v>388</v>
      </c>
      <c r="D165" s="1" t="s">
        <v>39</v>
      </c>
      <c r="E165" s="21">
        <v>20099.010000000002</v>
      </c>
      <c r="F165" s="9">
        <v>3705</v>
      </c>
      <c r="G165" s="9">
        <v>11</v>
      </c>
      <c r="H165" s="10">
        <v>43308</v>
      </c>
      <c r="I165" s="11" t="s">
        <v>361</v>
      </c>
    </row>
    <row r="166" spans="1:9" x14ac:dyDescent="0.3">
      <c r="A166" s="8">
        <f>IF(B166&lt;&gt;"",ROWS($B$6:B166),"")</f>
        <v>161</v>
      </c>
      <c r="B166" s="1" t="s">
        <v>389</v>
      </c>
      <c r="C166" s="1" t="s">
        <v>390</v>
      </c>
      <c r="D166" s="1" t="s">
        <v>39</v>
      </c>
      <c r="E166" s="21">
        <v>19996.849999999999</v>
      </c>
      <c r="F166" s="9">
        <v>4139</v>
      </c>
      <c r="G166" s="9">
        <v>14</v>
      </c>
      <c r="H166" s="10">
        <v>43119</v>
      </c>
      <c r="I166" s="11" t="s">
        <v>114</v>
      </c>
    </row>
    <row r="167" spans="1:9" x14ac:dyDescent="0.3">
      <c r="A167" s="8">
        <f>IF(B167&lt;&gt;"",ROWS($B$6:B167),"")</f>
        <v>162</v>
      </c>
      <c r="B167" s="1" t="s">
        <v>391</v>
      </c>
      <c r="C167" s="1" t="s">
        <v>392</v>
      </c>
      <c r="D167" s="1" t="s">
        <v>39</v>
      </c>
      <c r="E167" s="21">
        <v>19935.099999999999</v>
      </c>
      <c r="F167" s="9">
        <v>3697</v>
      </c>
      <c r="G167" s="9">
        <v>17</v>
      </c>
      <c r="H167" s="10">
        <v>43385</v>
      </c>
      <c r="I167" s="11" t="s">
        <v>36</v>
      </c>
    </row>
    <row r="168" spans="1:9" x14ac:dyDescent="0.3">
      <c r="A168" s="8">
        <f>IF(B168&lt;&gt;"",ROWS($B$6:B168),"")</f>
        <v>163</v>
      </c>
      <c r="B168" s="1" t="s">
        <v>393</v>
      </c>
      <c r="C168" s="1" t="s">
        <v>394</v>
      </c>
      <c r="D168" s="1" t="s">
        <v>395</v>
      </c>
      <c r="E168" s="21">
        <v>19721</v>
      </c>
      <c r="F168" s="9">
        <v>3737</v>
      </c>
      <c r="G168" s="9">
        <v>13</v>
      </c>
      <c r="H168" s="10">
        <v>43434</v>
      </c>
      <c r="I168" s="11" t="s">
        <v>396</v>
      </c>
    </row>
    <row r="169" spans="1:9" x14ac:dyDescent="0.3">
      <c r="A169" s="8">
        <f>IF(B169&lt;&gt;"",ROWS($B$6:B169),"")</f>
        <v>164</v>
      </c>
      <c r="B169" s="1" t="s">
        <v>397</v>
      </c>
      <c r="C169" s="1" t="s">
        <v>397</v>
      </c>
      <c r="D169" s="1" t="s">
        <v>31</v>
      </c>
      <c r="E169" s="21">
        <v>19610.28</v>
      </c>
      <c r="F169" s="9">
        <v>4858</v>
      </c>
      <c r="G169" s="9">
        <v>12</v>
      </c>
      <c r="H169" s="10">
        <v>43371</v>
      </c>
      <c r="I169" s="11" t="s">
        <v>398</v>
      </c>
    </row>
    <row r="170" spans="1:9" x14ac:dyDescent="0.3">
      <c r="A170" s="8">
        <f>IF(B170&lt;&gt;"",ROWS($B$6:B170),"")</f>
        <v>165</v>
      </c>
      <c r="B170" s="1" t="s">
        <v>399</v>
      </c>
      <c r="C170" s="1" t="s">
        <v>400</v>
      </c>
      <c r="D170" s="1" t="s">
        <v>39</v>
      </c>
      <c r="E170" s="21">
        <v>19259.54</v>
      </c>
      <c r="F170" s="9">
        <v>3634</v>
      </c>
      <c r="G170" s="9">
        <v>14</v>
      </c>
      <c r="H170" s="10">
        <v>43217</v>
      </c>
      <c r="I170" s="11" t="s">
        <v>120</v>
      </c>
    </row>
    <row r="171" spans="1:9" x14ac:dyDescent="0.3">
      <c r="A171" s="8">
        <f>IF(B171&lt;&gt;"",ROWS($B$6:B171),"")</f>
        <v>166</v>
      </c>
      <c r="B171" s="1" t="s">
        <v>401</v>
      </c>
      <c r="C171" s="1" t="s">
        <v>402</v>
      </c>
      <c r="D171" s="1" t="s">
        <v>39</v>
      </c>
      <c r="E171" s="21">
        <v>18938.900000000001</v>
      </c>
      <c r="F171" s="9">
        <v>3414</v>
      </c>
      <c r="G171" s="9">
        <v>13</v>
      </c>
      <c r="H171" s="10">
        <v>43189</v>
      </c>
      <c r="I171" s="11" t="s">
        <v>403</v>
      </c>
    </row>
    <row r="172" spans="1:9" x14ac:dyDescent="0.3">
      <c r="A172" s="8">
        <f>IF(B172&lt;&gt;"",ROWS($B$6:B172),"")</f>
        <v>167</v>
      </c>
      <c r="B172" s="1" t="s">
        <v>404</v>
      </c>
      <c r="C172" s="1" t="s">
        <v>405</v>
      </c>
      <c r="D172" s="1" t="s">
        <v>406</v>
      </c>
      <c r="E172" s="21">
        <v>17948.63</v>
      </c>
      <c r="F172" s="9">
        <v>4351</v>
      </c>
      <c r="G172" s="9">
        <v>16</v>
      </c>
      <c r="H172" s="10">
        <v>43420</v>
      </c>
      <c r="I172" s="11" t="s">
        <v>120</v>
      </c>
    </row>
    <row r="173" spans="1:9" x14ac:dyDescent="0.3">
      <c r="A173" s="8">
        <f>IF(B173&lt;&gt;"",ROWS($B$6:B173),"")</f>
        <v>168</v>
      </c>
      <c r="B173" s="1" t="s">
        <v>407</v>
      </c>
      <c r="C173" s="1" t="s">
        <v>408</v>
      </c>
      <c r="D173" s="1" t="s">
        <v>409</v>
      </c>
      <c r="E173" s="21">
        <v>17560.400000000001</v>
      </c>
      <c r="F173" s="9">
        <v>5197</v>
      </c>
      <c r="G173" s="9">
        <v>16</v>
      </c>
      <c r="H173" s="10">
        <v>43224</v>
      </c>
      <c r="I173" s="11" t="s">
        <v>120</v>
      </c>
    </row>
    <row r="174" spans="1:9" x14ac:dyDescent="0.3">
      <c r="A174" s="8">
        <f>IF(B174&lt;&gt;"",ROWS($B$6:B174),"")</f>
        <v>169</v>
      </c>
      <c r="B174" s="1" t="s">
        <v>410</v>
      </c>
      <c r="C174" s="1" t="s">
        <v>411</v>
      </c>
      <c r="D174" s="1" t="s">
        <v>39</v>
      </c>
      <c r="E174" s="21">
        <v>17449.73</v>
      </c>
      <c r="F174" s="9">
        <v>3626</v>
      </c>
      <c r="G174" s="9">
        <v>9</v>
      </c>
      <c r="H174" s="10">
        <v>43154</v>
      </c>
      <c r="I174" s="11" t="s">
        <v>29</v>
      </c>
    </row>
    <row r="175" spans="1:9" x14ac:dyDescent="0.3">
      <c r="A175" s="8">
        <f>IF(B175&lt;&gt;"",ROWS($B$6:B175),"")</f>
        <v>170</v>
      </c>
      <c r="B175" s="1" t="s">
        <v>412</v>
      </c>
      <c r="C175" s="1" t="s">
        <v>413</v>
      </c>
      <c r="D175" s="1" t="s">
        <v>414</v>
      </c>
      <c r="E175" s="21">
        <v>17109.760000000002</v>
      </c>
      <c r="F175" s="9">
        <v>3955</v>
      </c>
      <c r="G175" s="9">
        <v>21</v>
      </c>
      <c r="H175" s="10">
        <v>43231</v>
      </c>
      <c r="I175" s="11" t="s">
        <v>120</v>
      </c>
    </row>
    <row r="176" spans="1:9" x14ac:dyDescent="0.3">
      <c r="A176" s="8">
        <f>IF(B176&lt;&gt;"",ROWS($B$6:B176),"")</f>
        <v>171</v>
      </c>
      <c r="B176" s="1" t="s">
        <v>415</v>
      </c>
      <c r="C176" s="1" t="s">
        <v>416</v>
      </c>
      <c r="D176" s="1" t="s">
        <v>177</v>
      </c>
      <c r="E176" s="21">
        <v>17072.27</v>
      </c>
      <c r="F176" s="9">
        <v>2828</v>
      </c>
      <c r="G176" s="9">
        <v>5</v>
      </c>
      <c r="H176" s="10">
        <v>43189</v>
      </c>
      <c r="I176" s="11" t="s">
        <v>29</v>
      </c>
    </row>
    <row r="177" spans="1:9" x14ac:dyDescent="0.3">
      <c r="A177" s="8">
        <f>IF(B177&lt;&gt;"",ROWS($B$6:B177),"")</f>
        <v>172</v>
      </c>
      <c r="B177" s="1" t="s">
        <v>417</v>
      </c>
      <c r="C177" s="1" t="s">
        <v>418</v>
      </c>
      <c r="D177" s="1" t="s">
        <v>177</v>
      </c>
      <c r="E177" s="21">
        <v>17037</v>
      </c>
      <c r="F177" s="9">
        <v>3070</v>
      </c>
      <c r="G177" s="9">
        <v>8</v>
      </c>
      <c r="H177" s="10">
        <v>43168</v>
      </c>
      <c r="I177" s="11" t="s">
        <v>126</v>
      </c>
    </row>
    <row r="178" spans="1:9" x14ac:dyDescent="0.3">
      <c r="A178" s="8">
        <f>IF(B178&lt;&gt;"",ROWS($B$6:B178),"")</f>
        <v>173</v>
      </c>
      <c r="B178" s="1" t="s">
        <v>419</v>
      </c>
      <c r="C178" s="1" t="s">
        <v>420</v>
      </c>
      <c r="D178" s="1" t="s">
        <v>382</v>
      </c>
      <c r="E178" s="21">
        <v>16166.01</v>
      </c>
      <c r="F178" s="9">
        <v>3325</v>
      </c>
      <c r="G178" s="9">
        <v>16</v>
      </c>
      <c r="H178" s="10">
        <v>43224</v>
      </c>
      <c r="I178" s="11" t="s">
        <v>403</v>
      </c>
    </row>
    <row r="179" spans="1:9" x14ac:dyDescent="0.3">
      <c r="A179" s="8">
        <f>IF(B179&lt;&gt;"",ROWS($B$6:B179),"")</f>
        <v>174</v>
      </c>
      <c r="B179" s="1" t="s">
        <v>421</v>
      </c>
      <c r="C179" s="1" t="s">
        <v>422</v>
      </c>
      <c r="D179" s="1" t="s">
        <v>382</v>
      </c>
      <c r="E179" s="21">
        <v>16139</v>
      </c>
      <c r="F179" s="9">
        <v>3250</v>
      </c>
      <c r="G179" s="9">
        <v>13</v>
      </c>
      <c r="H179" s="10">
        <v>43335</v>
      </c>
      <c r="I179" s="11" t="s">
        <v>423</v>
      </c>
    </row>
    <row r="180" spans="1:9" x14ac:dyDescent="0.3">
      <c r="A180" s="8">
        <f>IF(B180&lt;&gt;"",ROWS($B$6:B180),"")</f>
        <v>175</v>
      </c>
      <c r="B180" s="1" t="s">
        <v>424</v>
      </c>
      <c r="C180" s="1" t="s">
        <v>425</v>
      </c>
      <c r="D180" s="1" t="s">
        <v>39</v>
      </c>
      <c r="E180" s="21">
        <v>15533</v>
      </c>
      <c r="F180" s="9">
        <v>3157</v>
      </c>
      <c r="G180" s="9">
        <v>9</v>
      </c>
      <c r="H180" s="10">
        <v>43329</v>
      </c>
      <c r="I180" s="11" t="s">
        <v>126</v>
      </c>
    </row>
    <row r="181" spans="1:9" x14ac:dyDescent="0.3">
      <c r="A181" s="8">
        <f>IF(B181&lt;&gt;"",ROWS($B$6:B181),"")</f>
        <v>176</v>
      </c>
      <c r="B181" s="1" t="s">
        <v>426</v>
      </c>
      <c r="C181" s="1" t="s">
        <v>427</v>
      </c>
      <c r="D181" s="1" t="s">
        <v>310</v>
      </c>
      <c r="E181" s="21">
        <v>15025</v>
      </c>
      <c r="F181" s="9">
        <v>3223</v>
      </c>
      <c r="G181" s="9">
        <v>11</v>
      </c>
      <c r="H181" s="10">
        <v>43210</v>
      </c>
      <c r="I181" s="11" t="s">
        <v>428</v>
      </c>
    </row>
    <row r="182" spans="1:9" x14ac:dyDescent="0.3">
      <c r="A182" s="8">
        <f>IF(B182&lt;&gt;"",ROWS($B$6:B182),"")</f>
        <v>177</v>
      </c>
      <c r="B182" s="1" t="s">
        <v>429</v>
      </c>
      <c r="C182" s="1" t="s">
        <v>430</v>
      </c>
      <c r="D182" s="1" t="s">
        <v>382</v>
      </c>
      <c r="E182" s="21">
        <v>14853.66</v>
      </c>
      <c r="F182" s="9">
        <v>2587</v>
      </c>
      <c r="G182" s="9">
        <v>5</v>
      </c>
      <c r="H182" s="10">
        <v>43406</v>
      </c>
      <c r="I182" s="11" t="s">
        <v>29</v>
      </c>
    </row>
    <row r="183" spans="1:9" x14ac:dyDescent="0.3">
      <c r="A183" s="8">
        <f>IF(B183&lt;&gt;"",ROWS($B$6:B183),"")</f>
        <v>178</v>
      </c>
      <c r="B183" s="1" t="s">
        <v>431</v>
      </c>
      <c r="C183" s="1" t="s">
        <v>432</v>
      </c>
      <c r="D183" s="1" t="s">
        <v>433</v>
      </c>
      <c r="E183" s="21">
        <v>14744.68</v>
      </c>
      <c r="F183" s="9">
        <v>4563</v>
      </c>
      <c r="G183" s="9">
        <v>7</v>
      </c>
      <c r="H183" s="10">
        <v>43392</v>
      </c>
      <c r="I183" s="11" t="s">
        <v>120</v>
      </c>
    </row>
    <row r="184" spans="1:9" x14ac:dyDescent="0.3">
      <c r="A184" s="8">
        <f>IF(B184&lt;&gt;"",ROWS($B$6:B184),"")</f>
        <v>179</v>
      </c>
      <c r="B184" s="1" t="s">
        <v>434</v>
      </c>
      <c r="C184" s="1" t="s">
        <v>435</v>
      </c>
      <c r="D184" s="1" t="s">
        <v>39</v>
      </c>
      <c r="E184" s="21">
        <v>14658.57</v>
      </c>
      <c r="F184" s="9">
        <v>2585</v>
      </c>
      <c r="G184" s="9">
        <v>10</v>
      </c>
      <c r="H184" s="10">
        <v>43413</v>
      </c>
      <c r="I184" s="11" t="s">
        <v>114</v>
      </c>
    </row>
    <row r="185" spans="1:9" x14ac:dyDescent="0.3">
      <c r="A185" s="8">
        <f>IF(B185&lt;&gt;"",ROWS($B$6:B185),"")</f>
        <v>180</v>
      </c>
      <c r="B185" s="1" t="s">
        <v>436</v>
      </c>
      <c r="C185" s="1" t="s">
        <v>437</v>
      </c>
      <c r="D185" s="1" t="s">
        <v>39</v>
      </c>
      <c r="E185" s="21">
        <v>14594</v>
      </c>
      <c r="F185" s="9">
        <v>3277</v>
      </c>
      <c r="G185" s="9">
        <v>7</v>
      </c>
      <c r="H185" s="10">
        <v>43126</v>
      </c>
      <c r="I185" s="11" t="s">
        <v>428</v>
      </c>
    </row>
    <row r="186" spans="1:9" x14ac:dyDescent="0.3">
      <c r="A186" s="8">
        <f>IF(B186&lt;&gt;"",ROWS($B$6:B186),"")</f>
        <v>181</v>
      </c>
      <c r="B186" s="1" t="s">
        <v>438</v>
      </c>
      <c r="C186" s="1" t="s">
        <v>438</v>
      </c>
      <c r="D186" s="1" t="s">
        <v>31</v>
      </c>
      <c r="E186" s="21">
        <v>14582.18</v>
      </c>
      <c r="F186" s="9">
        <v>3476</v>
      </c>
      <c r="G186" s="9">
        <v>10</v>
      </c>
      <c r="H186" s="10">
        <v>43210</v>
      </c>
      <c r="I186" s="11" t="s">
        <v>438</v>
      </c>
    </row>
    <row r="187" spans="1:9" x14ac:dyDescent="0.3">
      <c r="A187" s="8">
        <f>IF(B187&lt;&gt;"",ROWS($B$6:B187),"")</f>
        <v>182</v>
      </c>
      <c r="B187" s="1" t="s">
        <v>439</v>
      </c>
      <c r="C187" s="1" t="s">
        <v>440</v>
      </c>
      <c r="D187" s="1" t="s">
        <v>39</v>
      </c>
      <c r="E187" s="21">
        <v>14490.81</v>
      </c>
      <c r="F187" s="9">
        <v>2517</v>
      </c>
      <c r="G187" s="9">
        <v>12</v>
      </c>
      <c r="H187" s="10">
        <v>43413</v>
      </c>
      <c r="I187" s="11" t="s">
        <v>44</v>
      </c>
    </row>
    <row r="188" spans="1:9" x14ac:dyDescent="0.3">
      <c r="A188" s="8">
        <f>IF(B188&lt;&gt;"",ROWS($B$6:B188),"")</f>
        <v>183</v>
      </c>
      <c r="B188" s="1" t="s">
        <v>441</v>
      </c>
      <c r="C188" s="1" t="s">
        <v>442</v>
      </c>
      <c r="D188" s="1" t="s">
        <v>39</v>
      </c>
      <c r="E188" s="21">
        <v>14448.81</v>
      </c>
      <c r="F188" s="9">
        <v>2393</v>
      </c>
      <c r="G188" s="9">
        <v>13</v>
      </c>
      <c r="H188" s="10">
        <v>43462</v>
      </c>
      <c r="I188" s="11" t="s">
        <v>44</v>
      </c>
    </row>
    <row r="189" spans="1:9" x14ac:dyDescent="0.3">
      <c r="A189" s="8">
        <f>IF(B189&lt;&gt;"",ROWS($B$6:B189),"")</f>
        <v>184</v>
      </c>
      <c r="B189" s="1" t="s">
        <v>443</v>
      </c>
      <c r="C189" s="1" t="s">
        <v>444</v>
      </c>
      <c r="D189" s="1" t="s">
        <v>445</v>
      </c>
      <c r="E189" s="21">
        <v>14407.84</v>
      </c>
      <c r="F189" s="9">
        <v>2664</v>
      </c>
      <c r="G189" s="9">
        <v>15</v>
      </c>
      <c r="H189" s="10">
        <v>43308</v>
      </c>
      <c r="I189" s="11" t="s">
        <v>146</v>
      </c>
    </row>
    <row r="190" spans="1:9" x14ac:dyDescent="0.3">
      <c r="A190" s="8">
        <f>IF(B190&lt;&gt;"",ROWS($B$6:B190),"")</f>
        <v>185</v>
      </c>
      <c r="B190" s="1" t="s">
        <v>446</v>
      </c>
      <c r="C190" s="1" t="s">
        <v>447</v>
      </c>
      <c r="D190" s="1" t="s">
        <v>838</v>
      </c>
      <c r="E190" s="21">
        <v>13786.5</v>
      </c>
      <c r="F190" s="9">
        <v>3056</v>
      </c>
      <c r="G190" s="9">
        <v>3</v>
      </c>
      <c r="H190" s="10">
        <v>43070</v>
      </c>
      <c r="I190" s="11" t="s">
        <v>448</v>
      </c>
    </row>
    <row r="191" spans="1:9" x14ac:dyDescent="0.3">
      <c r="A191" s="8">
        <f>IF(B191&lt;&gt;"",ROWS($B$6:B191),"")</f>
        <v>186</v>
      </c>
      <c r="B191" s="1" t="s">
        <v>449</v>
      </c>
      <c r="C191" s="1" t="s">
        <v>450</v>
      </c>
      <c r="D191" s="1" t="s">
        <v>451</v>
      </c>
      <c r="E191" s="21">
        <v>13759</v>
      </c>
      <c r="F191" s="9">
        <v>3368</v>
      </c>
      <c r="G191" s="9">
        <v>3</v>
      </c>
      <c r="H191" s="10">
        <v>43350</v>
      </c>
      <c r="I191" s="11" t="s">
        <v>361</v>
      </c>
    </row>
    <row r="192" spans="1:9" x14ac:dyDescent="0.3">
      <c r="A192" s="8">
        <f>IF(B192&lt;&gt;"",ROWS($B$6:B192),"")</f>
        <v>187</v>
      </c>
      <c r="B192" s="1" t="s">
        <v>452</v>
      </c>
      <c r="C192" s="1" t="s">
        <v>453</v>
      </c>
      <c r="D192" s="1" t="s">
        <v>433</v>
      </c>
      <c r="E192" s="21">
        <v>13529.699999999999</v>
      </c>
      <c r="F192" s="9">
        <v>2602</v>
      </c>
      <c r="G192" s="9">
        <v>13</v>
      </c>
      <c r="H192" s="10">
        <v>43322</v>
      </c>
      <c r="I192" s="11" t="s">
        <v>120</v>
      </c>
    </row>
    <row r="193" spans="1:9" x14ac:dyDescent="0.3">
      <c r="A193" s="8">
        <f>IF(B193&lt;&gt;"",ROWS($B$6:B193),"")</f>
        <v>188</v>
      </c>
      <c r="B193" s="1" t="s">
        <v>454</v>
      </c>
      <c r="C193" s="1" t="s">
        <v>455</v>
      </c>
      <c r="D193" s="1" t="s">
        <v>456</v>
      </c>
      <c r="E193" s="21">
        <v>13470.960000000001</v>
      </c>
      <c r="F193" s="9">
        <v>2717</v>
      </c>
      <c r="G193" s="9">
        <v>12</v>
      </c>
      <c r="H193" s="10">
        <v>43112</v>
      </c>
      <c r="I193" s="11" t="s">
        <v>146</v>
      </c>
    </row>
    <row r="194" spans="1:9" x14ac:dyDescent="0.3">
      <c r="A194" s="8">
        <f>IF(B194&lt;&gt;"",ROWS($B$6:B194),"")</f>
        <v>189</v>
      </c>
      <c r="B194" s="1" t="s">
        <v>457</v>
      </c>
      <c r="C194" s="1" t="s">
        <v>458</v>
      </c>
      <c r="D194" s="1" t="s">
        <v>177</v>
      </c>
      <c r="E194" s="21">
        <v>13417</v>
      </c>
      <c r="F194" s="9">
        <v>2284</v>
      </c>
      <c r="G194" s="9">
        <v>5</v>
      </c>
      <c r="H194" s="10">
        <v>43392</v>
      </c>
      <c r="I194" s="11" t="s">
        <v>126</v>
      </c>
    </row>
    <row r="195" spans="1:9" x14ac:dyDescent="0.3">
      <c r="A195" s="8">
        <f>IF(B195&lt;&gt;"",ROWS($B$6:B195),"")</f>
        <v>190</v>
      </c>
      <c r="B195" s="1" t="s">
        <v>459</v>
      </c>
      <c r="C195" s="1" t="s">
        <v>460</v>
      </c>
      <c r="D195" s="1" t="s">
        <v>461</v>
      </c>
      <c r="E195" s="21">
        <v>13307.93</v>
      </c>
      <c r="F195" s="9">
        <v>2472</v>
      </c>
      <c r="G195" s="9">
        <v>19</v>
      </c>
      <c r="H195" s="10">
        <v>43448</v>
      </c>
      <c r="I195" s="11" t="s">
        <v>146</v>
      </c>
    </row>
    <row r="196" spans="1:9" x14ac:dyDescent="0.3">
      <c r="A196" s="8">
        <f>IF(B196&lt;&gt;"",ROWS($B$6:B196),"")</f>
        <v>191</v>
      </c>
      <c r="B196" s="1" t="s">
        <v>462</v>
      </c>
      <c r="C196" s="1" t="s">
        <v>463</v>
      </c>
      <c r="D196" s="1" t="s">
        <v>39</v>
      </c>
      <c r="E196" s="21">
        <v>12822</v>
      </c>
      <c r="F196" s="9">
        <v>2591</v>
      </c>
      <c r="G196" s="9">
        <v>12</v>
      </c>
      <c r="H196" s="10">
        <v>43203</v>
      </c>
      <c r="I196" s="11" t="s">
        <v>126</v>
      </c>
    </row>
    <row r="197" spans="1:9" x14ac:dyDescent="0.3">
      <c r="A197" s="8">
        <f>IF(B197&lt;&gt;"",ROWS($B$6:B197),"")</f>
        <v>192</v>
      </c>
      <c r="B197" s="1" t="s">
        <v>464</v>
      </c>
      <c r="C197" s="1" t="s">
        <v>465</v>
      </c>
      <c r="D197" s="1" t="s">
        <v>39</v>
      </c>
      <c r="E197" s="21">
        <v>12758</v>
      </c>
      <c r="F197" s="9">
        <v>2324</v>
      </c>
      <c r="G197" s="9">
        <v>9</v>
      </c>
      <c r="H197" s="10">
        <v>43399</v>
      </c>
      <c r="I197" s="11" t="s">
        <v>29</v>
      </c>
    </row>
    <row r="198" spans="1:9" x14ac:dyDescent="0.3">
      <c r="A198" s="8">
        <f>IF(B198&lt;&gt;"",ROWS($B$6:B198),"")</f>
        <v>193</v>
      </c>
      <c r="B198" s="1" t="s">
        <v>466</v>
      </c>
      <c r="C198" s="1" t="s">
        <v>467</v>
      </c>
      <c r="D198" s="1" t="s">
        <v>183</v>
      </c>
      <c r="E198" s="21">
        <v>12747.21</v>
      </c>
      <c r="F198" s="9">
        <v>3106</v>
      </c>
      <c r="G198" s="9">
        <v>18</v>
      </c>
      <c r="H198" s="10">
        <v>43385</v>
      </c>
      <c r="I198" s="11" t="s">
        <v>146</v>
      </c>
    </row>
    <row r="199" spans="1:9" x14ac:dyDescent="0.3">
      <c r="A199" s="8">
        <f>IF(B199&lt;&gt;"",ROWS($B$6:B199),"")</f>
        <v>194</v>
      </c>
      <c r="B199" s="1" t="s">
        <v>468</v>
      </c>
      <c r="C199" s="1" t="s">
        <v>469</v>
      </c>
      <c r="D199" s="1" t="s">
        <v>177</v>
      </c>
      <c r="E199" s="21">
        <v>12680</v>
      </c>
      <c r="F199" s="9">
        <v>2958</v>
      </c>
      <c r="G199" s="9">
        <v>7</v>
      </c>
      <c r="H199" s="10">
        <v>43273</v>
      </c>
      <c r="I199" s="11" t="s">
        <v>126</v>
      </c>
    </row>
    <row r="200" spans="1:9" x14ac:dyDescent="0.3">
      <c r="A200" s="8">
        <f>IF(B200&lt;&gt;"",ROWS($B$6:B200),"")</f>
        <v>195</v>
      </c>
      <c r="B200" s="1" t="s">
        <v>470</v>
      </c>
      <c r="C200" s="1" t="s">
        <v>471</v>
      </c>
      <c r="D200" s="1" t="s">
        <v>39</v>
      </c>
      <c r="E200" s="21">
        <v>12534.83</v>
      </c>
      <c r="F200" s="9">
        <v>2328</v>
      </c>
      <c r="G200" s="9">
        <v>10</v>
      </c>
      <c r="H200" s="10">
        <v>43420</v>
      </c>
      <c r="I200" s="11" t="s">
        <v>146</v>
      </c>
    </row>
    <row r="201" spans="1:9" x14ac:dyDescent="0.3">
      <c r="A201" s="8">
        <f>IF(B201&lt;&gt;"",ROWS($B$6:B201),"")</f>
        <v>196</v>
      </c>
      <c r="B201" s="1" t="s">
        <v>472</v>
      </c>
      <c r="C201" s="1" t="s">
        <v>473</v>
      </c>
      <c r="D201" s="1" t="s">
        <v>177</v>
      </c>
      <c r="E201" s="21">
        <v>12235.73</v>
      </c>
      <c r="F201" s="9">
        <v>2250</v>
      </c>
      <c r="G201" s="9">
        <v>5</v>
      </c>
      <c r="H201" s="10">
        <v>43252</v>
      </c>
      <c r="I201" s="11" t="s">
        <v>29</v>
      </c>
    </row>
    <row r="202" spans="1:9" x14ac:dyDescent="0.3">
      <c r="A202" s="8">
        <f>IF(B202&lt;&gt;"",ROWS($B$6:B202),"")</f>
        <v>197</v>
      </c>
      <c r="B202" s="1" t="s">
        <v>474</v>
      </c>
      <c r="C202" s="1" t="s">
        <v>475</v>
      </c>
      <c r="D202" s="1" t="s">
        <v>39</v>
      </c>
      <c r="E202" s="21">
        <v>11818.23</v>
      </c>
      <c r="F202" s="9">
        <v>2565</v>
      </c>
      <c r="G202" s="9">
        <v>11</v>
      </c>
      <c r="H202" s="10">
        <v>43371</v>
      </c>
      <c r="I202" s="11" t="s">
        <v>29</v>
      </c>
    </row>
    <row r="203" spans="1:9" x14ac:dyDescent="0.3">
      <c r="A203" s="8">
        <f>IF(B203&lt;&gt;"",ROWS($B$6:B203),"")</f>
        <v>198</v>
      </c>
      <c r="B203" s="1" t="s">
        <v>476</v>
      </c>
      <c r="C203" s="1" t="s">
        <v>477</v>
      </c>
      <c r="D203" s="1" t="s">
        <v>39</v>
      </c>
      <c r="E203" s="21">
        <v>11558.9</v>
      </c>
      <c r="F203" s="9">
        <v>2391</v>
      </c>
      <c r="G203" s="9">
        <v>15</v>
      </c>
      <c r="H203" s="10">
        <v>43224</v>
      </c>
      <c r="I203" s="11" t="s">
        <v>29</v>
      </c>
    </row>
    <row r="204" spans="1:9" x14ac:dyDescent="0.3">
      <c r="A204" s="8">
        <f>IF(B204&lt;&gt;"",ROWS($B$6:B204),"")</f>
        <v>199</v>
      </c>
      <c r="B204" s="1" t="s">
        <v>478</v>
      </c>
      <c r="C204" s="1" t="s">
        <v>479</v>
      </c>
      <c r="D204" s="1" t="s">
        <v>177</v>
      </c>
      <c r="E204" s="21">
        <v>11363.21</v>
      </c>
      <c r="F204" s="9">
        <v>2073</v>
      </c>
      <c r="G204" s="9">
        <v>8</v>
      </c>
      <c r="H204" s="10">
        <v>43161</v>
      </c>
      <c r="I204" s="11" t="s">
        <v>29</v>
      </c>
    </row>
    <row r="205" spans="1:9" x14ac:dyDescent="0.3">
      <c r="A205" s="8">
        <f>IF(B205&lt;&gt;"",ROWS($B$6:B205),"")</f>
        <v>200</v>
      </c>
      <c r="B205" s="1" t="s">
        <v>480</v>
      </c>
      <c r="C205" s="1" t="s">
        <v>481</v>
      </c>
      <c r="D205" s="1" t="s">
        <v>482</v>
      </c>
      <c r="E205" s="21">
        <v>11292</v>
      </c>
      <c r="F205" s="9">
        <v>2267</v>
      </c>
      <c r="G205" s="9">
        <v>12</v>
      </c>
      <c r="H205" s="10">
        <v>43448</v>
      </c>
      <c r="I205" s="11" t="s">
        <v>483</v>
      </c>
    </row>
    <row r="206" spans="1:9" x14ac:dyDescent="0.3">
      <c r="A206" s="8">
        <f>IF(B206&lt;&gt;"",ROWS($B$6:B206),"")</f>
        <v>201</v>
      </c>
      <c r="B206" s="1" t="s">
        <v>484</v>
      </c>
      <c r="C206" s="1" t="s">
        <v>484</v>
      </c>
      <c r="D206" s="1" t="s">
        <v>39</v>
      </c>
      <c r="E206" s="21">
        <v>11107.99</v>
      </c>
      <c r="F206" s="9">
        <v>2444</v>
      </c>
      <c r="G206" s="9">
        <v>14</v>
      </c>
      <c r="H206" s="10">
        <v>43231</v>
      </c>
      <c r="I206" s="11" t="s">
        <v>29</v>
      </c>
    </row>
    <row r="207" spans="1:9" x14ac:dyDescent="0.3">
      <c r="A207" s="8">
        <f>IF(B207&lt;&gt;"",ROWS($B$6:B207),"")</f>
        <v>202</v>
      </c>
      <c r="B207" s="1" t="s">
        <v>485</v>
      </c>
      <c r="C207" s="1" t="s">
        <v>486</v>
      </c>
      <c r="D207" s="1" t="s">
        <v>310</v>
      </c>
      <c r="E207" s="21">
        <v>10939.93</v>
      </c>
      <c r="F207" s="9">
        <v>2035</v>
      </c>
      <c r="G207" s="9">
        <v>15</v>
      </c>
      <c r="H207" s="10">
        <v>43287</v>
      </c>
      <c r="I207" s="11" t="s">
        <v>146</v>
      </c>
    </row>
    <row r="208" spans="1:9" x14ac:dyDescent="0.3">
      <c r="A208" s="8">
        <f>IF(B208&lt;&gt;"",ROWS($B$6:B208),"")</f>
        <v>203</v>
      </c>
      <c r="B208" s="1" t="s">
        <v>487</v>
      </c>
      <c r="C208" s="1" t="s">
        <v>488</v>
      </c>
      <c r="D208" s="1" t="s">
        <v>489</v>
      </c>
      <c r="E208" s="21">
        <v>10901</v>
      </c>
      <c r="F208" s="9">
        <v>2395</v>
      </c>
      <c r="G208" s="9">
        <v>8</v>
      </c>
      <c r="H208" s="10">
        <v>43315</v>
      </c>
      <c r="I208" s="11" t="s">
        <v>423</v>
      </c>
    </row>
    <row r="209" spans="1:9" x14ac:dyDescent="0.3">
      <c r="A209" s="8">
        <f>IF(B209&lt;&gt;"",ROWS($B$6:B209),"")</f>
        <v>204</v>
      </c>
      <c r="B209" s="1" t="s">
        <v>490</v>
      </c>
      <c r="C209" s="1" t="s">
        <v>491</v>
      </c>
      <c r="D209" s="1" t="s">
        <v>39</v>
      </c>
      <c r="E209" s="21">
        <v>10524.630000000001</v>
      </c>
      <c r="F209" s="9">
        <v>2194</v>
      </c>
      <c r="G209" s="9">
        <v>15</v>
      </c>
      <c r="H209" s="10">
        <v>43385</v>
      </c>
      <c r="I209" s="11" t="s">
        <v>54</v>
      </c>
    </row>
    <row r="210" spans="1:9" x14ac:dyDescent="0.3">
      <c r="A210" s="8">
        <f>IF(B210&lt;&gt;"",ROWS($B$6:B210),"")</f>
        <v>205</v>
      </c>
      <c r="B210" s="1" t="s">
        <v>492</v>
      </c>
      <c r="C210" s="1" t="s">
        <v>493</v>
      </c>
      <c r="D210" s="1" t="s">
        <v>276</v>
      </c>
      <c r="E210" s="21">
        <v>10472</v>
      </c>
      <c r="F210" s="9">
        <v>2290</v>
      </c>
      <c r="G210" s="9">
        <v>13</v>
      </c>
      <c r="H210" s="10">
        <v>43259</v>
      </c>
      <c r="I210" s="11" t="s">
        <v>126</v>
      </c>
    </row>
    <row r="211" spans="1:9" x14ac:dyDescent="0.3">
      <c r="A211" s="8">
        <f>IF(B211&lt;&gt;"",ROWS($B$6:B211),"")</f>
        <v>206</v>
      </c>
      <c r="B211" s="1" t="s">
        <v>494</v>
      </c>
      <c r="C211" s="1" t="s">
        <v>495</v>
      </c>
      <c r="D211" s="1" t="s">
        <v>39</v>
      </c>
      <c r="E211" s="21">
        <v>10267</v>
      </c>
      <c r="F211" s="9">
        <v>2145</v>
      </c>
      <c r="G211" s="9">
        <v>12</v>
      </c>
      <c r="H211" s="10">
        <v>43301</v>
      </c>
      <c r="I211" s="11" t="s">
        <v>126</v>
      </c>
    </row>
    <row r="212" spans="1:9" x14ac:dyDescent="0.3">
      <c r="A212" s="8">
        <f>IF(B212&lt;&gt;"",ROWS($B$6:B212),"")</f>
        <v>207</v>
      </c>
      <c r="B212" s="1" t="s">
        <v>496</v>
      </c>
      <c r="C212" s="1" t="s">
        <v>497</v>
      </c>
      <c r="D212" s="1" t="s">
        <v>498</v>
      </c>
      <c r="E212" s="21">
        <v>9885.7800000000007</v>
      </c>
      <c r="F212" s="9">
        <v>2107</v>
      </c>
      <c r="G212" s="9">
        <v>10</v>
      </c>
      <c r="H212" s="10">
        <v>43357</v>
      </c>
      <c r="I212" s="11" t="s">
        <v>120</v>
      </c>
    </row>
    <row r="213" spans="1:9" x14ac:dyDescent="0.3">
      <c r="A213" s="8">
        <f>IF(B213&lt;&gt;"",ROWS($B$6:B213),"")</f>
        <v>208</v>
      </c>
      <c r="B213" s="1" t="s">
        <v>499</v>
      </c>
      <c r="C213" s="1" t="s">
        <v>500</v>
      </c>
      <c r="D213" s="1" t="s">
        <v>177</v>
      </c>
      <c r="E213" s="21">
        <v>9732</v>
      </c>
      <c r="F213" s="9">
        <v>1766</v>
      </c>
      <c r="G213" s="9">
        <v>10</v>
      </c>
      <c r="H213" s="10">
        <v>43287</v>
      </c>
      <c r="I213" s="11" t="s">
        <v>126</v>
      </c>
    </row>
    <row r="214" spans="1:9" x14ac:dyDescent="0.3">
      <c r="A214" s="8">
        <f>IF(B214&lt;&gt;"",ROWS($B$6:B214),"")</f>
        <v>209</v>
      </c>
      <c r="B214" s="1" t="s">
        <v>501</v>
      </c>
      <c r="C214" s="1" t="s">
        <v>502</v>
      </c>
      <c r="D214" s="1" t="s">
        <v>39</v>
      </c>
      <c r="E214" s="21">
        <v>9686.7800000000007</v>
      </c>
      <c r="F214" s="9">
        <v>4028</v>
      </c>
      <c r="G214" s="9">
        <v>2</v>
      </c>
      <c r="H214" s="10">
        <v>43056</v>
      </c>
      <c r="I214" s="11" t="s">
        <v>29</v>
      </c>
    </row>
    <row r="215" spans="1:9" x14ac:dyDescent="0.3">
      <c r="A215" s="8">
        <f>IF(B215&lt;&gt;"",ROWS($B$6:B215),"")</f>
        <v>210</v>
      </c>
      <c r="B215" s="1" t="s">
        <v>503</v>
      </c>
      <c r="C215" s="1" t="s">
        <v>504</v>
      </c>
      <c r="D215" s="1" t="s">
        <v>39</v>
      </c>
      <c r="E215" s="21">
        <v>9484.9500000000007</v>
      </c>
      <c r="F215" s="9">
        <v>1944</v>
      </c>
      <c r="G215" s="9">
        <v>1</v>
      </c>
      <c r="H215" s="10">
        <v>43189</v>
      </c>
      <c r="I215" s="11" t="s">
        <v>329</v>
      </c>
    </row>
    <row r="216" spans="1:9" x14ac:dyDescent="0.3">
      <c r="A216" s="8">
        <f>IF(B216&lt;&gt;"",ROWS($B$6:B216),"")</f>
        <v>211</v>
      </c>
      <c r="B216" s="1" t="s">
        <v>505</v>
      </c>
      <c r="C216" s="1" t="s">
        <v>506</v>
      </c>
      <c r="D216" s="1" t="s">
        <v>507</v>
      </c>
      <c r="E216" s="21">
        <v>9466</v>
      </c>
      <c r="F216" s="9">
        <v>1782</v>
      </c>
      <c r="G216" s="9">
        <v>11</v>
      </c>
      <c r="H216" s="10">
        <v>43189</v>
      </c>
      <c r="I216" s="11" t="s">
        <v>120</v>
      </c>
    </row>
    <row r="217" spans="1:9" x14ac:dyDescent="0.3">
      <c r="A217" s="8">
        <f>IF(B217&lt;&gt;"",ROWS($B$6:B217),"")</f>
        <v>212</v>
      </c>
      <c r="B217" s="1" t="s">
        <v>508</v>
      </c>
      <c r="C217" s="1" t="s">
        <v>509</v>
      </c>
      <c r="D217" s="1" t="s">
        <v>39</v>
      </c>
      <c r="E217" s="21">
        <v>9416.94</v>
      </c>
      <c r="F217" s="9">
        <v>1762</v>
      </c>
      <c r="G217" s="9">
        <v>14</v>
      </c>
      <c r="H217" s="10">
        <v>43217</v>
      </c>
      <c r="I217" s="11" t="s">
        <v>146</v>
      </c>
    </row>
    <row r="218" spans="1:9" x14ac:dyDescent="0.3">
      <c r="A218" s="8">
        <f>IF(B218&lt;&gt;"",ROWS($B$6:B218),"")</f>
        <v>213</v>
      </c>
      <c r="B218" s="1" t="s">
        <v>510</v>
      </c>
      <c r="C218" s="1" t="s">
        <v>511</v>
      </c>
      <c r="D218" s="1" t="s">
        <v>512</v>
      </c>
      <c r="E218" s="21">
        <v>9395</v>
      </c>
      <c r="F218" s="9">
        <v>2929</v>
      </c>
      <c r="G218" s="9">
        <v>1</v>
      </c>
      <c r="H218" s="10">
        <v>43379</v>
      </c>
      <c r="I218" s="11" t="s">
        <v>513</v>
      </c>
    </row>
    <row r="219" spans="1:9" x14ac:dyDescent="0.3">
      <c r="A219" s="8">
        <f>IF(B219&lt;&gt;"",ROWS($B$6:B219),"")</f>
        <v>214</v>
      </c>
      <c r="B219" s="1" t="s">
        <v>514</v>
      </c>
      <c r="C219" s="1" t="s">
        <v>515</v>
      </c>
      <c r="D219" s="1" t="s">
        <v>39</v>
      </c>
      <c r="E219" s="21">
        <v>9187</v>
      </c>
      <c r="F219" s="9">
        <v>1760</v>
      </c>
      <c r="G219" s="9">
        <v>15</v>
      </c>
      <c r="H219" s="10">
        <v>43259</v>
      </c>
      <c r="I219" s="11" t="s">
        <v>137</v>
      </c>
    </row>
    <row r="220" spans="1:9" x14ac:dyDescent="0.3">
      <c r="A220" s="8">
        <f>IF(B220&lt;&gt;"",ROWS($B$6:B220),"")</f>
        <v>215</v>
      </c>
      <c r="B220" s="1" t="s">
        <v>516</v>
      </c>
      <c r="C220" s="1" t="s">
        <v>517</v>
      </c>
      <c r="D220" s="1" t="s">
        <v>382</v>
      </c>
      <c r="E220" s="21">
        <v>9185.2999999999993</v>
      </c>
      <c r="F220" s="9">
        <v>1873</v>
      </c>
      <c r="G220" s="9">
        <v>14</v>
      </c>
      <c r="H220" s="10">
        <v>43357</v>
      </c>
      <c r="I220" s="11" t="s">
        <v>146</v>
      </c>
    </row>
    <row r="221" spans="1:9" x14ac:dyDescent="0.3">
      <c r="A221" s="8">
        <f>IF(B221&lt;&gt;"",ROWS($B$6:B221),"")</f>
        <v>216</v>
      </c>
      <c r="B221" s="1" t="s">
        <v>518</v>
      </c>
      <c r="C221" s="1" t="s">
        <v>519</v>
      </c>
      <c r="D221" s="1" t="s">
        <v>39</v>
      </c>
      <c r="E221" s="21">
        <v>9071.01</v>
      </c>
      <c r="F221" s="9">
        <v>1853</v>
      </c>
      <c r="G221" s="9">
        <v>12</v>
      </c>
      <c r="H221" s="10">
        <v>43126</v>
      </c>
      <c r="I221" s="11" t="s">
        <v>146</v>
      </c>
    </row>
    <row r="222" spans="1:9" x14ac:dyDescent="0.3">
      <c r="A222" s="8">
        <f>IF(B222&lt;&gt;"",ROWS($B$6:B222),"")</f>
        <v>217</v>
      </c>
      <c r="B222" s="1" t="s">
        <v>520</v>
      </c>
      <c r="C222" s="1" t="s">
        <v>521</v>
      </c>
      <c r="D222" s="1" t="s">
        <v>522</v>
      </c>
      <c r="E222" s="21">
        <v>8860.4500000000007</v>
      </c>
      <c r="F222" s="9">
        <v>1551</v>
      </c>
      <c r="G222" s="9">
        <v>9</v>
      </c>
      <c r="H222" s="10">
        <v>43413</v>
      </c>
      <c r="I222" s="11" t="s">
        <v>146</v>
      </c>
    </row>
    <row r="223" spans="1:9" x14ac:dyDescent="0.3">
      <c r="A223" s="8">
        <f>IF(B223&lt;&gt;"",ROWS($B$6:B223),"")</f>
        <v>218</v>
      </c>
      <c r="B223" s="1" t="s">
        <v>523</v>
      </c>
      <c r="C223" s="1" t="s">
        <v>523</v>
      </c>
      <c r="D223" s="1" t="s">
        <v>267</v>
      </c>
      <c r="E223" s="21">
        <v>8739</v>
      </c>
      <c r="F223" s="9">
        <v>2128</v>
      </c>
      <c r="G223" s="9">
        <v>14</v>
      </c>
      <c r="H223" s="10">
        <v>43441</v>
      </c>
      <c r="I223" s="11" t="s">
        <v>126</v>
      </c>
    </row>
    <row r="224" spans="1:9" x14ac:dyDescent="0.3">
      <c r="A224" s="8">
        <f>IF(B224&lt;&gt;"",ROWS($B$6:B224),"")</f>
        <v>219</v>
      </c>
      <c r="B224" s="1" t="s">
        <v>524</v>
      </c>
      <c r="C224" s="1" t="s">
        <v>525</v>
      </c>
      <c r="D224" s="1" t="s">
        <v>39</v>
      </c>
      <c r="E224" s="21">
        <v>8652.6</v>
      </c>
      <c r="F224" s="9">
        <v>2036</v>
      </c>
      <c r="G224" s="9">
        <v>8</v>
      </c>
      <c r="H224" s="10">
        <v>43196</v>
      </c>
      <c r="I224" s="11" t="s">
        <v>428</v>
      </c>
    </row>
    <row r="225" spans="1:9" x14ac:dyDescent="0.3">
      <c r="A225" s="8">
        <f>IF(B225&lt;&gt;"",ROWS($B$6:B225),"")</f>
        <v>220</v>
      </c>
      <c r="B225" s="1" t="s">
        <v>526</v>
      </c>
      <c r="C225" s="1" t="s">
        <v>527</v>
      </c>
      <c r="D225" s="1" t="s">
        <v>39</v>
      </c>
      <c r="E225" s="21">
        <v>8556</v>
      </c>
      <c r="F225" s="9">
        <v>1866</v>
      </c>
      <c r="G225" s="9">
        <v>7</v>
      </c>
      <c r="H225" s="10">
        <v>43273</v>
      </c>
      <c r="I225" s="11" t="s">
        <v>528</v>
      </c>
    </row>
    <row r="226" spans="1:9" x14ac:dyDescent="0.3">
      <c r="A226" s="8">
        <f>IF(B226&lt;&gt;"",ROWS($B$6:B226),"")</f>
        <v>221</v>
      </c>
      <c r="B226" s="1" t="s">
        <v>529</v>
      </c>
      <c r="C226" s="1" t="s">
        <v>530</v>
      </c>
      <c r="D226" s="1" t="s">
        <v>276</v>
      </c>
      <c r="E226" s="21">
        <v>8531.0499999999993</v>
      </c>
      <c r="F226" s="9">
        <v>1473</v>
      </c>
      <c r="G226" s="9">
        <v>9</v>
      </c>
      <c r="H226" s="10">
        <v>43441</v>
      </c>
      <c r="I226" s="11" t="s">
        <v>29</v>
      </c>
    </row>
    <row r="227" spans="1:9" x14ac:dyDescent="0.3">
      <c r="A227" s="8">
        <f>IF(B227&lt;&gt;"",ROWS($B$6:B227),"")</f>
        <v>222</v>
      </c>
      <c r="B227" s="1" t="s">
        <v>531</v>
      </c>
      <c r="C227" s="1" t="s">
        <v>532</v>
      </c>
      <c r="D227" s="1" t="s">
        <v>267</v>
      </c>
      <c r="E227" s="21">
        <v>8489.1</v>
      </c>
      <c r="F227" s="9">
        <v>1837</v>
      </c>
      <c r="G227" s="9">
        <v>10</v>
      </c>
      <c r="H227" s="10">
        <v>43455</v>
      </c>
      <c r="I227" s="11" t="s">
        <v>361</v>
      </c>
    </row>
    <row r="228" spans="1:9" x14ac:dyDescent="0.3">
      <c r="A228" s="8">
        <f>IF(B228&lt;&gt;"",ROWS($B$6:B228),"")</f>
        <v>223</v>
      </c>
      <c r="B228" s="1" t="s">
        <v>533</v>
      </c>
      <c r="C228" s="1" t="s">
        <v>534</v>
      </c>
      <c r="D228" s="1" t="s">
        <v>535</v>
      </c>
      <c r="E228" s="21">
        <v>8366.41</v>
      </c>
      <c r="F228" s="9">
        <v>1909</v>
      </c>
      <c r="G228" s="9">
        <v>12</v>
      </c>
      <c r="H228" s="10">
        <v>43350</v>
      </c>
      <c r="I228" s="11" t="s">
        <v>536</v>
      </c>
    </row>
    <row r="229" spans="1:9" x14ac:dyDescent="0.3">
      <c r="A229" s="8">
        <f>IF(B229&lt;&gt;"",ROWS($B$6:B229),"")</f>
        <v>224</v>
      </c>
      <c r="B229" s="1" t="s">
        <v>537</v>
      </c>
      <c r="C229" s="1" t="s">
        <v>538</v>
      </c>
      <c r="D229" s="1" t="s">
        <v>539</v>
      </c>
      <c r="E229" s="21">
        <v>7899.5</v>
      </c>
      <c r="F229" s="9">
        <v>2777</v>
      </c>
      <c r="G229" s="9">
        <v>1</v>
      </c>
      <c r="H229" s="10">
        <v>42654</v>
      </c>
      <c r="I229" s="11" t="s">
        <v>513</v>
      </c>
    </row>
    <row r="230" spans="1:9" x14ac:dyDescent="0.3">
      <c r="A230" s="8">
        <f>IF(B230&lt;&gt;"",ROWS($B$6:B230),"")</f>
        <v>225</v>
      </c>
      <c r="B230" s="1" t="s">
        <v>540</v>
      </c>
      <c r="C230" s="1" t="s">
        <v>541</v>
      </c>
      <c r="D230" s="1" t="s">
        <v>542</v>
      </c>
      <c r="E230" s="21">
        <v>7888.7</v>
      </c>
      <c r="F230" s="9">
        <v>1674</v>
      </c>
      <c r="G230" s="9">
        <v>10</v>
      </c>
      <c r="H230" s="10">
        <v>43441</v>
      </c>
      <c r="I230" s="11" t="s">
        <v>361</v>
      </c>
    </row>
    <row r="231" spans="1:9" x14ac:dyDescent="0.3">
      <c r="A231" s="8">
        <f>IF(B231&lt;&gt;"",ROWS($B$6:B231),"")</f>
        <v>226</v>
      </c>
      <c r="B231" s="1" t="s">
        <v>543</v>
      </c>
      <c r="C231" s="1" t="s">
        <v>544</v>
      </c>
      <c r="D231" s="1" t="s">
        <v>39</v>
      </c>
      <c r="E231" s="21">
        <v>7716.43</v>
      </c>
      <c r="F231" s="9">
        <v>1655</v>
      </c>
      <c r="G231" s="9">
        <v>8</v>
      </c>
      <c r="H231" s="10">
        <v>43119</v>
      </c>
      <c r="I231" s="11" t="s">
        <v>146</v>
      </c>
    </row>
    <row r="232" spans="1:9" x14ac:dyDescent="0.3">
      <c r="A232" s="8">
        <f>IF(B232&lt;&gt;"",ROWS($B$6:B232),"")</f>
        <v>227</v>
      </c>
      <c r="B232" s="1" t="s">
        <v>545</v>
      </c>
      <c r="C232" s="1" t="s">
        <v>546</v>
      </c>
      <c r="D232" s="1" t="s">
        <v>39</v>
      </c>
      <c r="E232" s="21">
        <v>7499</v>
      </c>
      <c r="F232" s="9">
        <v>1467</v>
      </c>
      <c r="G232" s="9">
        <v>8</v>
      </c>
      <c r="H232" s="10">
        <v>43406</v>
      </c>
      <c r="I232" s="11" t="s">
        <v>126</v>
      </c>
    </row>
    <row r="233" spans="1:9" x14ac:dyDescent="0.3">
      <c r="A233" s="8">
        <f>IF(B233&lt;&gt;"",ROWS($B$6:B233),"")</f>
        <v>228</v>
      </c>
      <c r="B233" s="1" t="s">
        <v>547</v>
      </c>
      <c r="C233" s="1" t="s">
        <v>548</v>
      </c>
      <c r="D233" s="1" t="s">
        <v>549</v>
      </c>
      <c r="E233" s="21">
        <v>7464</v>
      </c>
      <c r="F233" s="9">
        <v>1563</v>
      </c>
      <c r="G233" s="9">
        <v>6</v>
      </c>
      <c r="H233" s="10">
        <v>43420</v>
      </c>
      <c r="I233" s="11" t="s">
        <v>428</v>
      </c>
    </row>
    <row r="234" spans="1:9" x14ac:dyDescent="0.3">
      <c r="A234" s="8">
        <f>IF(B234&lt;&gt;"",ROWS($B$6:B234),"")</f>
        <v>229</v>
      </c>
      <c r="B234" s="1" t="s">
        <v>550</v>
      </c>
      <c r="C234" s="1" t="s">
        <v>551</v>
      </c>
      <c r="D234" s="1" t="s">
        <v>310</v>
      </c>
      <c r="E234" s="21">
        <v>7337.54</v>
      </c>
      <c r="F234" s="9">
        <v>1587</v>
      </c>
      <c r="G234" s="9">
        <v>7</v>
      </c>
      <c r="H234" s="10">
        <v>43385</v>
      </c>
      <c r="I234" s="11" t="s">
        <v>44</v>
      </c>
    </row>
    <row r="235" spans="1:9" x14ac:dyDescent="0.3">
      <c r="A235" s="8">
        <f>IF(B235&lt;&gt;"",ROWS($B$6:B235),"")</f>
        <v>230</v>
      </c>
      <c r="B235" s="1" t="s">
        <v>552</v>
      </c>
      <c r="C235" s="1" t="s">
        <v>553</v>
      </c>
      <c r="D235" s="1" t="s">
        <v>835</v>
      </c>
      <c r="E235" s="21">
        <v>7254.62</v>
      </c>
      <c r="F235" s="9">
        <v>1861</v>
      </c>
      <c r="G235" s="9">
        <v>6</v>
      </c>
      <c r="H235" s="10">
        <v>43112</v>
      </c>
      <c r="I235" s="11" t="s">
        <v>554</v>
      </c>
    </row>
    <row r="236" spans="1:9" x14ac:dyDescent="0.3">
      <c r="A236" s="8">
        <f>IF(B236&lt;&gt;"",ROWS($B$6:B236),"")</f>
        <v>231</v>
      </c>
      <c r="B236" s="1" t="s">
        <v>555</v>
      </c>
      <c r="C236" s="1" t="s">
        <v>556</v>
      </c>
      <c r="D236" s="1" t="s">
        <v>276</v>
      </c>
      <c r="E236" s="21">
        <v>7231.4</v>
      </c>
      <c r="F236" s="9">
        <v>1382</v>
      </c>
      <c r="G236" s="9">
        <v>1</v>
      </c>
      <c r="H236" s="10">
        <v>43056</v>
      </c>
      <c r="I236" s="11" t="s">
        <v>428</v>
      </c>
    </row>
    <row r="237" spans="1:9" x14ac:dyDescent="0.3">
      <c r="A237" s="8">
        <f>IF(B237&lt;&gt;"",ROWS($B$6:B237),"")</f>
        <v>232</v>
      </c>
      <c r="B237" s="1" t="s">
        <v>557</v>
      </c>
      <c r="C237" s="1" t="s">
        <v>558</v>
      </c>
      <c r="D237" s="1" t="s">
        <v>39</v>
      </c>
      <c r="E237" s="21">
        <v>7216.9</v>
      </c>
      <c r="F237" s="9">
        <v>1536</v>
      </c>
      <c r="G237" s="9">
        <v>13</v>
      </c>
      <c r="H237" s="10">
        <v>43224</v>
      </c>
      <c r="I237" s="11" t="s">
        <v>146</v>
      </c>
    </row>
    <row r="238" spans="1:9" x14ac:dyDescent="0.3">
      <c r="A238" s="8">
        <f>IF(B238&lt;&gt;"",ROWS($B$6:B238),"")</f>
        <v>233</v>
      </c>
      <c r="B238" s="1" t="s">
        <v>559</v>
      </c>
      <c r="C238" s="1" t="s">
        <v>560</v>
      </c>
      <c r="D238" s="1" t="s">
        <v>39</v>
      </c>
      <c r="E238" s="21">
        <v>7176.64</v>
      </c>
      <c r="F238" s="9">
        <v>1383</v>
      </c>
      <c r="G238" s="9">
        <v>11</v>
      </c>
      <c r="H238" s="10">
        <v>43266</v>
      </c>
      <c r="I238" s="11" t="s">
        <v>29</v>
      </c>
    </row>
    <row r="239" spans="1:9" x14ac:dyDescent="0.3">
      <c r="A239" s="8">
        <f>IF(B239&lt;&gt;"",ROWS($B$6:B239),"")</f>
        <v>234</v>
      </c>
      <c r="B239" s="1" t="s">
        <v>561</v>
      </c>
      <c r="C239" s="1" t="s">
        <v>562</v>
      </c>
      <c r="D239" s="1" t="s">
        <v>563</v>
      </c>
      <c r="E239" s="21">
        <v>6731.8</v>
      </c>
      <c r="F239" s="9">
        <v>1517</v>
      </c>
      <c r="G239" s="9">
        <v>6</v>
      </c>
      <c r="H239" s="10">
        <v>43161</v>
      </c>
      <c r="I239" s="11" t="s">
        <v>428</v>
      </c>
    </row>
    <row r="240" spans="1:9" x14ac:dyDescent="0.3">
      <c r="A240" s="8">
        <f>IF(B240&lt;&gt;"",ROWS($B$6:B240),"")</f>
        <v>235</v>
      </c>
      <c r="B240" s="1" t="s">
        <v>564</v>
      </c>
      <c r="C240" s="1" t="s">
        <v>565</v>
      </c>
      <c r="D240" s="1" t="s">
        <v>512</v>
      </c>
      <c r="E240" s="21">
        <v>6565.35</v>
      </c>
      <c r="F240" s="9">
        <v>1417</v>
      </c>
      <c r="G240" s="9">
        <v>3</v>
      </c>
      <c r="H240" s="10">
        <v>43189</v>
      </c>
      <c r="I240" s="11" t="s">
        <v>329</v>
      </c>
    </row>
    <row r="241" spans="1:9" x14ac:dyDescent="0.3">
      <c r="A241" s="8">
        <f>IF(B241&lt;&gt;"",ROWS($B$6:B241),"")</f>
        <v>236</v>
      </c>
      <c r="B241" s="1" t="s">
        <v>566</v>
      </c>
      <c r="C241" s="1" t="s">
        <v>567</v>
      </c>
      <c r="D241" s="1" t="s">
        <v>39</v>
      </c>
      <c r="E241" s="21">
        <v>6303</v>
      </c>
      <c r="F241" s="9">
        <v>1176</v>
      </c>
      <c r="G241" s="9">
        <v>7</v>
      </c>
      <c r="H241" s="10">
        <v>43322</v>
      </c>
      <c r="I241" s="11" t="s">
        <v>361</v>
      </c>
    </row>
    <row r="242" spans="1:9" x14ac:dyDescent="0.3">
      <c r="A242" s="8">
        <f>IF(B242&lt;&gt;"",ROWS($B$6:B242),"")</f>
        <v>237</v>
      </c>
      <c r="B242" s="1" t="s">
        <v>568</v>
      </c>
      <c r="C242" s="1" t="s">
        <v>569</v>
      </c>
      <c r="D242" s="1" t="s">
        <v>177</v>
      </c>
      <c r="E242" s="21">
        <v>6229.9800000000005</v>
      </c>
      <c r="F242" s="9">
        <v>1498</v>
      </c>
      <c r="G242" s="9">
        <v>2</v>
      </c>
      <c r="H242" s="10">
        <v>43126</v>
      </c>
      <c r="I242" s="11" t="s">
        <v>448</v>
      </c>
    </row>
    <row r="243" spans="1:9" x14ac:dyDescent="0.3">
      <c r="A243" s="8">
        <f>IF(B243&lt;&gt;"",ROWS($B$6:B243),"")</f>
        <v>238</v>
      </c>
      <c r="B243" s="1" t="s">
        <v>570</v>
      </c>
      <c r="C243" s="1" t="s">
        <v>571</v>
      </c>
      <c r="D243" s="1" t="s">
        <v>39</v>
      </c>
      <c r="E243" s="21">
        <v>6189.81</v>
      </c>
      <c r="F243" s="9">
        <v>1137</v>
      </c>
      <c r="G243" s="9">
        <v>13</v>
      </c>
      <c r="H243" s="10">
        <v>43294</v>
      </c>
      <c r="I243" s="11" t="s">
        <v>137</v>
      </c>
    </row>
    <row r="244" spans="1:9" x14ac:dyDescent="0.3">
      <c r="A244" s="8">
        <f>IF(B244&lt;&gt;"",ROWS($B$6:B244),"")</f>
        <v>239</v>
      </c>
      <c r="B244" s="1" t="s">
        <v>572</v>
      </c>
      <c r="C244" s="1" t="s">
        <v>573</v>
      </c>
      <c r="D244" s="1" t="s">
        <v>183</v>
      </c>
      <c r="E244" s="21">
        <v>5912.82</v>
      </c>
      <c r="F244" s="9">
        <v>1087</v>
      </c>
      <c r="G244" s="9">
        <v>8</v>
      </c>
      <c r="H244" s="10">
        <v>43175</v>
      </c>
      <c r="I244" s="11" t="s">
        <v>146</v>
      </c>
    </row>
    <row r="245" spans="1:9" x14ac:dyDescent="0.3">
      <c r="A245" s="8">
        <f>IF(B245&lt;&gt;"",ROWS($B$6:B245),"")</f>
        <v>240</v>
      </c>
      <c r="B245" s="1" t="s">
        <v>574</v>
      </c>
      <c r="C245" s="1" t="s">
        <v>575</v>
      </c>
      <c r="D245" s="1" t="s">
        <v>839</v>
      </c>
      <c r="E245" s="21">
        <v>5907</v>
      </c>
      <c r="F245" s="9">
        <v>2054</v>
      </c>
      <c r="G245" s="9">
        <v>1</v>
      </c>
      <c r="H245" s="10">
        <v>43049</v>
      </c>
      <c r="I245" s="11" t="s">
        <v>120</v>
      </c>
    </row>
    <row r="246" spans="1:9" x14ac:dyDescent="0.3">
      <c r="A246" s="8">
        <f>IF(B246&lt;&gt;"",ROWS($B$6:B246),"")</f>
        <v>241</v>
      </c>
      <c r="B246" s="1" t="s">
        <v>576</v>
      </c>
      <c r="C246" s="1" t="s">
        <v>577</v>
      </c>
      <c r="D246" s="1" t="s">
        <v>578</v>
      </c>
      <c r="E246" s="21">
        <v>5829.26</v>
      </c>
      <c r="F246" s="9">
        <v>1159</v>
      </c>
      <c r="G246" s="9">
        <v>15</v>
      </c>
      <c r="H246" s="10">
        <v>43287</v>
      </c>
      <c r="I246" s="11" t="s">
        <v>29</v>
      </c>
    </row>
    <row r="247" spans="1:9" x14ac:dyDescent="0.3">
      <c r="A247" s="8">
        <f>IF(B247&lt;&gt;"",ROWS($B$6:B247),"")</f>
        <v>242</v>
      </c>
      <c r="B247" s="1" t="s">
        <v>579</v>
      </c>
      <c r="C247" s="1" t="s">
        <v>580</v>
      </c>
      <c r="D247" s="1" t="s">
        <v>372</v>
      </c>
      <c r="E247" s="21">
        <v>5826.8899999999994</v>
      </c>
      <c r="F247" s="9">
        <v>1384</v>
      </c>
      <c r="G247" s="9">
        <v>1</v>
      </c>
      <c r="H247" s="10">
        <v>43196</v>
      </c>
      <c r="I247" s="11" t="s">
        <v>329</v>
      </c>
    </row>
    <row r="248" spans="1:9" x14ac:dyDescent="0.3">
      <c r="A248" s="8">
        <f>IF(B248&lt;&gt;"",ROWS($B$6:B248),"")</f>
        <v>243</v>
      </c>
      <c r="B248" s="1" t="s">
        <v>581</v>
      </c>
      <c r="C248" s="1" t="s">
        <v>582</v>
      </c>
      <c r="D248" s="1" t="s">
        <v>324</v>
      </c>
      <c r="E248" s="21">
        <v>5737</v>
      </c>
      <c r="F248" s="9">
        <v>1163</v>
      </c>
      <c r="G248" s="9">
        <v>6</v>
      </c>
      <c r="H248" s="10">
        <v>43301</v>
      </c>
      <c r="I248" s="11" t="s">
        <v>396</v>
      </c>
    </row>
    <row r="249" spans="1:9" x14ac:dyDescent="0.3">
      <c r="A249" s="8">
        <f>IF(B249&lt;&gt;"",ROWS($B$6:B249),"")</f>
        <v>244</v>
      </c>
      <c r="B249" s="1" t="s">
        <v>583</v>
      </c>
      <c r="C249" s="1" t="s">
        <v>584</v>
      </c>
      <c r="D249" s="1" t="s">
        <v>267</v>
      </c>
      <c r="E249" s="21">
        <v>5707.7</v>
      </c>
      <c r="F249" s="9">
        <v>1262</v>
      </c>
      <c r="G249" s="9">
        <v>3</v>
      </c>
      <c r="H249" s="10">
        <v>43154</v>
      </c>
      <c r="I249" s="11" t="s">
        <v>428</v>
      </c>
    </row>
    <row r="250" spans="1:9" x14ac:dyDescent="0.3">
      <c r="A250" s="8">
        <f>IF(B250&lt;&gt;"",ROWS($B$6:B250),"")</f>
        <v>245</v>
      </c>
      <c r="B250" s="1" t="s">
        <v>585</v>
      </c>
      <c r="C250" s="1" t="s">
        <v>586</v>
      </c>
      <c r="D250" s="1" t="s">
        <v>382</v>
      </c>
      <c r="E250" s="21">
        <v>5611.14</v>
      </c>
      <c r="F250" s="9">
        <v>1077</v>
      </c>
      <c r="G250" s="9">
        <v>12</v>
      </c>
      <c r="H250" s="10">
        <v>43238</v>
      </c>
      <c r="I250" s="11" t="s">
        <v>146</v>
      </c>
    </row>
    <row r="251" spans="1:9" x14ac:dyDescent="0.3">
      <c r="A251" s="8">
        <f>IF(B251&lt;&gt;"",ROWS($B$6:B251),"")</f>
        <v>246</v>
      </c>
      <c r="B251" s="1" t="s">
        <v>587</v>
      </c>
      <c r="C251" s="1" t="s">
        <v>588</v>
      </c>
      <c r="D251" s="1" t="s">
        <v>276</v>
      </c>
      <c r="E251" s="21">
        <v>5506.51</v>
      </c>
      <c r="F251" s="9">
        <v>1262</v>
      </c>
      <c r="G251" s="9">
        <v>13</v>
      </c>
      <c r="H251" s="10">
        <v>43126</v>
      </c>
      <c r="I251" s="11" t="s">
        <v>120</v>
      </c>
    </row>
    <row r="252" spans="1:9" x14ac:dyDescent="0.3">
      <c r="A252" s="8">
        <f>IF(B252&lt;&gt;"",ROWS($B$6:B252),"")</f>
        <v>247</v>
      </c>
      <c r="B252" s="1" t="s">
        <v>589</v>
      </c>
      <c r="C252" s="1" t="s">
        <v>590</v>
      </c>
      <c r="D252" s="1" t="s">
        <v>39</v>
      </c>
      <c r="E252" s="21">
        <v>5405.77</v>
      </c>
      <c r="F252" s="9">
        <v>997</v>
      </c>
      <c r="G252" s="9">
        <v>12</v>
      </c>
      <c r="H252" s="10">
        <v>43350</v>
      </c>
      <c r="I252" s="11" t="s">
        <v>29</v>
      </c>
    </row>
    <row r="253" spans="1:9" x14ac:dyDescent="0.3">
      <c r="A253" s="8">
        <f>IF(B253&lt;&gt;"",ROWS($B$6:B253),"")</f>
        <v>248</v>
      </c>
      <c r="B253" s="1" t="s">
        <v>591</v>
      </c>
      <c r="C253" s="1" t="s">
        <v>592</v>
      </c>
      <c r="D253" s="1" t="s">
        <v>39</v>
      </c>
      <c r="E253" s="21">
        <v>5257.41</v>
      </c>
      <c r="F253" s="9">
        <v>1008</v>
      </c>
      <c r="G253" s="9">
        <v>1</v>
      </c>
      <c r="H253" s="10">
        <v>43049</v>
      </c>
      <c r="I253" s="11" t="s">
        <v>36</v>
      </c>
    </row>
    <row r="254" spans="1:9" x14ac:dyDescent="0.3">
      <c r="A254" s="8">
        <f>IF(B254&lt;&gt;"",ROWS($B$6:B254),"")</f>
        <v>249</v>
      </c>
      <c r="B254" s="1" t="s">
        <v>593</v>
      </c>
      <c r="C254" s="1" t="s">
        <v>594</v>
      </c>
      <c r="D254" s="1" t="s">
        <v>595</v>
      </c>
      <c r="E254" s="21">
        <v>4983.2000000000007</v>
      </c>
      <c r="F254" s="9">
        <v>1083</v>
      </c>
      <c r="G254" s="9">
        <v>4</v>
      </c>
      <c r="H254" s="10">
        <v>43140</v>
      </c>
      <c r="I254" s="11" t="s">
        <v>448</v>
      </c>
    </row>
    <row r="255" spans="1:9" x14ac:dyDescent="0.3">
      <c r="A255" s="8">
        <f>IF(B255&lt;&gt;"",ROWS($B$6:B255),"")</f>
        <v>250</v>
      </c>
      <c r="B255" s="1" t="s">
        <v>596</v>
      </c>
      <c r="C255" s="1" t="s">
        <v>597</v>
      </c>
      <c r="D255" s="1" t="s">
        <v>276</v>
      </c>
      <c r="E255" s="21">
        <v>4961</v>
      </c>
      <c r="F255" s="9">
        <v>974</v>
      </c>
      <c r="G255" s="9">
        <v>13</v>
      </c>
      <c r="H255" s="10">
        <v>43448</v>
      </c>
      <c r="I255" s="11" t="s">
        <v>126</v>
      </c>
    </row>
    <row r="256" spans="1:9" x14ac:dyDescent="0.3">
      <c r="A256" s="8">
        <f>IF(B256&lt;&gt;"",ROWS($B$6:B256),"")</f>
        <v>251</v>
      </c>
      <c r="B256" s="1" t="s">
        <v>598</v>
      </c>
      <c r="C256" s="1" t="s">
        <v>598</v>
      </c>
      <c r="D256" s="1" t="s">
        <v>276</v>
      </c>
      <c r="E256" s="21">
        <v>4954.7700000000004</v>
      </c>
      <c r="F256" s="9">
        <v>1082</v>
      </c>
      <c r="G256" s="9">
        <v>15</v>
      </c>
      <c r="H256" s="10">
        <v>43203</v>
      </c>
      <c r="I256" s="11" t="s">
        <v>120</v>
      </c>
    </row>
    <row r="257" spans="1:9" x14ac:dyDescent="0.3">
      <c r="A257" s="8">
        <f>IF(B257&lt;&gt;"",ROWS($B$6:B257),"")</f>
        <v>252</v>
      </c>
      <c r="B257" s="1" t="s">
        <v>599</v>
      </c>
      <c r="C257" s="1" t="s">
        <v>600</v>
      </c>
      <c r="D257" s="1" t="s">
        <v>601</v>
      </c>
      <c r="E257" s="21">
        <v>4918.4000000000005</v>
      </c>
      <c r="F257" s="9">
        <v>1098</v>
      </c>
      <c r="G257" s="9">
        <v>1</v>
      </c>
      <c r="H257" s="10">
        <v>43189</v>
      </c>
      <c r="I257" s="11" t="s">
        <v>329</v>
      </c>
    </row>
    <row r="258" spans="1:9" x14ac:dyDescent="0.3">
      <c r="A258" s="8">
        <f>IF(B258&lt;&gt;"",ROWS($B$6:B258),"")</f>
        <v>253</v>
      </c>
      <c r="B258" s="1" t="s">
        <v>602</v>
      </c>
      <c r="C258" s="1" t="s">
        <v>603</v>
      </c>
      <c r="D258" s="1" t="s">
        <v>604</v>
      </c>
      <c r="E258" s="21">
        <v>4912</v>
      </c>
      <c r="F258" s="9">
        <v>1077</v>
      </c>
      <c r="G258" s="9">
        <v>10</v>
      </c>
      <c r="H258" s="10">
        <v>43231</v>
      </c>
      <c r="I258" s="11" t="s">
        <v>428</v>
      </c>
    </row>
    <row r="259" spans="1:9" x14ac:dyDescent="0.3">
      <c r="A259" s="8">
        <f>IF(B259&lt;&gt;"",ROWS($B$6:B259),"")</f>
        <v>254</v>
      </c>
      <c r="B259" s="1" t="s">
        <v>605</v>
      </c>
      <c r="C259" s="1" t="s">
        <v>606</v>
      </c>
      <c r="D259" s="1" t="s">
        <v>276</v>
      </c>
      <c r="E259" s="21">
        <v>4759.1000000000004</v>
      </c>
      <c r="F259" s="9">
        <v>1036</v>
      </c>
      <c r="G259" s="9">
        <v>6</v>
      </c>
      <c r="H259" s="10">
        <v>43189</v>
      </c>
      <c r="I259" s="11" t="s">
        <v>329</v>
      </c>
    </row>
    <row r="260" spans="1:9" x14ac:dyDescent="0.3">
      <c r="A260" s="8">
        <f>IF(B260&lt;&gt;"",ROWS($B$6:B260),"")</f>
        <v>255</v>
      </c>
      <c r="B260" s="1" t="s">
        <v>607</v>
      </c>
      <c r="C260" s="1" t="s">
        <v>608</v>
      </c>
      <c r="D260" s="1" t="s">
        <v>276</v>
      </c>
      <c r="E260" s="21">
        <v>4651.5</v>
      </c>
      <c r="F260" s="9">
        <v>979</v>
      </c>
      <c r="G260" s="9">
        <v>4</v>
      </c>
      <c r="H260" s="10">
        <v>43189</v>
      </c>
      <c r="I260" s="11" t="s">
        <v>329</v>
      </c>
    </row>
    <row r="261" spans="1:9" x14ac:dyDescent="0.3">
      <c r="A261" s="8">
        <f>IF(B261&lt;&gt;"",ROWS($B$6:B261),"")</f>
        <v>256</v>
      </c>
      <c r="B261" s="1" t="s">
        <v>609</v>
      </c>
      <c r="C261" s="1" t="s">
        <v>610</v>
      </c>
      <c r="D261" s="1" t="s">
        <v>177</v>
      </c>
      <c r="E261" s="21">
        <v>4588</v>
      </c>
      <c r="F261" s="9">
        <v>931</v>
      </c>
      <c r="G261" s="9">
        <v>4</v>
      </c>
      <c r="H261" s="10">
        <v>43427</v>
      </c>
      <c r="I261" s="11" t="s">
        <v>126</v>
      </c>
    </row>
    <row r="262" spans="1:9" x14ac:dyDescent="0.3">
      <c r="A262" s="8">
        <f>IF(B262&lt;&gt;"",ROWS($B$6:B262),"")</f>
        <v>257</v>
      </c>
      <c r="B262" s="1" t="s">
        <v>611</v>
      </c>
      <c r="C262" s="1" t="s">
        <v>612</v>
      </c>
      <c r="D262" s="1" t="s">
        <v>74</v>
      </c>
      <c r="E262" s="21">
        <v>4518.38</v>
      </c>
      <c r="F262" s="9">
        <v>1322</v>
      </c>
      <c r="G262" s="9">
        <v>1</v>
      </c>
      <c r="H262" s="10">
        <v>43174</v>
      </c>
      <c r="I262" s="11" t="s">
        <v>36</v>
      </c>
    </row>
    <row r="263" spans="1:9" x14ac:dyDescent="0.3">
      <c r="A263" s="8">
        <f>IF(B263&lt;&gt;"",ROWS($B$6:B263),"")</f>
        <v>258</v>
      </c>
      <c r="B263" s="1" t="s">
        <v>613</v>
      </c>
      <c r="C263" s="1" t="s">
        <v>614</v>
      </c>
      <c r="D263" s="1" t="s">
        <v>310</v>
      </c>
      <c r="E263" s="21">
        <v>4362.6099999999997</v>
      </c>
      <c r="F263" s="9">
        <v>813</v>
      </c>
      <c r="G263" s="9">
        <v>11</v>
      </c>
      <c r="H263" s="10">
        <v>43364</v>
      </c>
      <c r="I263" s="11" t="s">
        <v>146</v>
      </c>
    </row>
    <row r="264" spans="1:9" x14ac:dyDescent="0.3">
      <c r="A264" s="8">
        <f>IF(B264&lt;&gt;"",ROWS($B$6:B264),"")</f>
        <v>259</v>
      </c>
      <c r="B264" s="1" t="s">
        <v>615</v>
      </c>
      <c r="C264" s="1" t="s">
        <v>616</v>
      </c>
      <c r="D264" s="1" t="s">
        <v>617</v>
      </c>
      <c r="E264" s="21">
        <v>4358.4399999999996</v>
      </c>
      <c r="F264" s="9">
        <v>1074</v>
      </c>
      <c r="G264" s="9">
        <v>8</v>
      </c>
      <c r="H264" s="10">
        <v>43147</v>
      </c>
      <c r="I264" s="11" t="s">
        <v>120</v>
      </c>
    </row>
    <row r="265" spans="1:9" x14ac:dyDescent="0.3">
      <c r="A265" s="8">
        <f>IF(B265&lt;&gt;"",ROWS($B$6:B265),"")</f>
        <v>260</v>
      </c>
      <c r="B265" s="1" t="s">
        <v>618</v>
      </c>
      <c r="C265" s="1" t="s">
        <v>619</v>
      </c>
      <c r="D265" s="1" t="s">
        <v>836</v>
      </c>
      <c r="E265" s="21">
        <v>4273</v>
      </c>
      <c r="F265" s="9">
        <v>1649</v>
      </c>
      <c r="G265" s="9">
        <v>1</v>
      </c>
      <c r="H265" s="10">
        <v>42988</v>
      </c>
      <c r="I265" s="11" t="s">
        <v>513</v>
      </c>
    </row>
    <row r="266" spans="1:9" x14ac:dyDescent="0.3">
      <c r="A266" s="8">
        <f>IF(B266&lt;&gt;"",ROWS($B$6:B266),"")</f>
        <v>261</v>
      </c>
      <c r="B266" s="1" t="s">
        <v>621</v>
      </c>
      <c r="C266" s="1" t="s">
        <v>622</v>
      </c>
      <c r="D266" s="1" t="s">
        <v>623</v>
      </c>
      <c r="E266" s="21">
        <v>4265</v>
      </c>
      <c r="F266" s="9">
        <v>1061</v>
      </c>
      <c r="G266" s="9">
        <v>7</v>
      </c>
      <c r="H266" s="10">
        <v>43112</v>
      </c>
      <c r="I266" s="11" t="s">
        <v>396</v>
      </c>
    </row>
    <row r="267" spans="1:9" x14ac:dyDescent="0.3">
      <c r="A267" s="8">
        <f>IF(B267&lt;&gt;"",ROWS($B$6:B267),"")</f>
        <v>262</v>
      </c>
      <c r="B267" s="1" t="s">
        <v>624</v>
      </c>
      <c r="C267" s="1" t="s">
        <v>625</v>
      </c>
      <c r="D267" s="1" t="s">
        <v>276</v>
      </c>
      <c r="E267" s="21">
        <v>4187</v>
      </c>
      <c r="F267" s="9">
        <v>981</v>
      </c>
      <c r="G267" s="9">
        <v>7</v>
      </c>
      <c r="H267" s="10">
        <v>43077</v>
      </c>
      <c r="I267" s="11" t="s">
        <v>126</v>
      </c>
    </row>
    <row r="268" spans="1:9" x14ac:dyDescent="0.3">
      <c r="A268" s="8">
        <f>IF(B268&lt;&gt;"",ROWS($B$6:B268),"")</f>
        <v>263</v>
      </c>
      <c r="B268" s="1" t="s">
        <v>626</v>
      </c>
      <c r="C268" s="1" t="s">
        <v>626</v>
      </c>
      <c r="D268" s="1" t="s">
        <v>627</v>
      </c>
      <c r="E268" s="21">
        <v>4148</v>
      </c>
      <c r="F268" s="9">
        <v>901</v>
      </c>
      <c r="G268" s="9">
        <v>6</v>
      </c>
      <c r="H268" s="10">
        <v>43399</v>
      </c>
      <c r="I268" s="11" t="s">
        <v>423</v>
      </c>
    </row>
    <row r="269" spans="1:9" x14ac:dyDescent="0.3">
      <c r="A269" s="8">
        <f>IF(B269&lt;&gt;"",ROWS($B$6:B269),"")</f>
        <v>264</v>
      </c>
      <c r="B269" s="1" t="s">
        <v>628</v>
      </c>
      <c r="C269" s="1" t="s">
        <v>629</v>
      </c>
      <c r="D269" s="1" t="s">
        <v>630</v>
      </c>
      <c r="E269" s="21">
        <v>3980.95</v>
      </c>
      <c r="F269" s="9">
        <v>945</v>
      </c>
      <c r="G269" s="9">
        <v>5</v>
      </c>
      <c r="H269" s="10">
        <v>43196</v>
      </c>
      <c r="I269" s="11" t="s">
        <v>329</v>
      </c>
    </row>
    <row r="270" spans="1:9" x14ac:dyDescent="0.3">
      <c r="A270" s="8">
        <f>IF(B270&lt;&gt;"",ROWS($B$6:B270),"")</f>
        <v>265</v>
      </c>
      <c r="B270" s="1" t="s">
        <v>631</v>
      </c>
      <c r="C270" s="1" t="s">
        <v>632</v>
      </c>
      <c r="D270" s="1" t="s">
        <v>633</v>
      </c>
      <c r="E270" s="21">
        <v>3823</v>
      </c>
      <c r="F270" s="9">
        <v>1053</v>
      </c>
      <c r="G270" s="9">
        <v>8</v>
      </c>
      <c r="H270" s="10">
        <v>43448</v>
      </c>
      <c r="I270" s="11" t="s">
        <v>396</v>
      </c>
    </row>
    <row r="271" spans="1:9" x14ac:dyDescent="0.3">
      <c r="A271" s="8">
        <f>IF(B271&lt;&gt;"",ROWS($B$6:B271),"")</f>
        <v>266</v>
      </c>
      <c r="B271" s="1" t="s">
        <v>634</v>
      </c>
      <c r="C271" s="1" t="s">
        <v>635</v>
      </c>
      <c r="D271" s="1" t="s">
        <v>39</v>
      </c>
      <c r="E271" s="21">
        <v>3768.84</v>
      </c>
      <c r="F271" s="9">
        <v>682</v>
      </c>
      <c r="G271" s="9">
        <v>11</v>
      </c>
      <c r="H271" s="10">
        <v>43245</v>
      </c>
      <c r="I271" s="11" t="s">
        <v>137</v>
      </c>
    </row>
    <row r="272" spans="1:9" x14ac:dyDescent="0.3">
      <c r="A272" s="8">
        <f>IF(B272&lt;&gt;"",ROWS($B$6:B272),"")</f>
        <v>267</v>
      </c>
      <c r="B272" s="1" t="s">
        <v>636</v>
      </c>
      <c r="C272" s="1" t="s">
        <v>637</v>
      </c>
      <c r="D272" s="1" t="s">
        <v>638</v>
      </c>
      <c r="E272" s="21">
        <v>3660</v>
      </c>
      <c r="F272" s="9">
        <v>1010</v>
      </c>
      <c r="G272" s="9">
        <v>6</v>
      </c>
      <c r="H272" s="10">
        <v>43105</v>
      </c>
      <c r="I272" s="11" t="s">
        <v>428</v>
      </c>
    </row>
    <row r="273" spans="1:9" x14ac:dyDescent="0.3">
      <c r="A273" s="8">
        <f>IF(B273&lt;&gt;"",ROWS($B$6:B273),"")</f>
        <v>268</v>
      </c>
      <c r="B273" s="1" t="s">
        <v>639</v>
      </c>
      <c r="C273" s="1" t="s">
        <v>640</v>
      </c>
      <c r="D273" s="1" t="s">
        <v>641</v>
      </c>
      <c r="E273" s="21">
        <v>3610.9</v>
      </c>
      <c r="F273" s="9">
        <v>2734</v>
      </c>
      <c r="G273" s="9">
        <v>1</v>
      </c>
      <c r="H273" s="10">
        <v>42475</v>
      </c>
      <c r="I273" s="11" t="s">
        <v>642</v>
      </c>
    </row>
    <row r="274" spans="1:9" x14ac:dyDescent="0.3">
      <c r="A274" s="8">
        <f>IF(B274&lt;&gt;"",ROWS($B$6:B274),"")</f>
        <v>269</v>
      </c>
      <c r="B274" s="1" t="s">
        <v>643</v>
      </c>
      <c r="C274" s="1" t="s">
        <v>644</v>
      </c>
      <c r="D274" s="1" t="s">
        <v>39</v>
      </c>
      <c r="E274" s="21">
        <v>3462.18</v>
      </c>
      <c r="F274" s="9">
        <v>714</v>
      </c>
      <c r="G274" s="9">
        <v>15</v>
      </c>
      <c r="H274" s="10">
        <v>43259</v>
      </c>
      <c r="I274" s="11" t="s">
        <v>146</v>
      </c>
    </row>
    <row r="275" spans="1:9" x14ac:dyDescent="0.3">
      <c r="A275" s="8">
        <f>IF(B275&lt;&gt;"",ROWS($B$6:B275),"")</f>
        <v>270</v>
      </c>
      <c r="B275" s="1" t="s">
        <v>645</v>
      </c>
      <c r="C275" s="1" t="s">
        <v>646</v>
      </c>
      <c r="D275" s="1" t="s">
        <v>633</v>
      </c>
      <c r="E275" s="21">
        <v>3097</v>
      </c>
      <c r="F275" s="9">
        <v>1509</v>
      </c>
      <c r="G275" s="9">
        <v>1</v>
      </c>
      <c r="H275" s="10">
        <v>43084</v>
      </c>
      <c r="I275" s="11" t="s">
        <v>642</v>
      </c>
    </row>
    <row r="276" spans="1:9" x14ac:dyDescent="0.3">
      <c r="A276" s="8">
        <f>IF(B276&lt;&gt;"",ROWS($B$6:B276),"")</f>
        <v>271</v>
      </c>
      <c r="B276" s="1" t="s">
        <v>647</v>
      </c>
      <c r="C276" s="1" t="s">
        <v>648</v>
      </c>
      <c r="D276" s="1" t="s">
        <v>298</v>
      </c>
      <c r="E276" s="21">
        <v>3072.08</v>
      </c>
      <c r="F276" s="9">
        <v>759</v>
      </c>
      <c r="G276" s="9">
        <v>3</v>
      </c>
      <c r="H276" s="10">
        <v>43224</v>
      </c>
      <c r="I276" s="11" t="s">
        <v>137</v>
      </c>
    </row>
    <row r="277" spans="1:9" x14ac:dyDescent="0.3">
      <c r="A277" s="8">
        <f>IF(B277&lt;&gt;"",ROWS($B$6:B277),"")</f>
        <v>272</v>
      </c>
      <c r="B277" s="1" t="s">
        <v>649</v>
      </c>
      <c r="C277" s="1" t="s">
        <v>650</v>
      </c>
      <c r="D277" s="1" t="s">
        <v>276</v>
      </c>
      <c r="E277" s="21">
        <v>2939.65</v>
      </c>
      <c r="F277" s="9">
        <v>814</v>
      </c>
      <c r="G277" s="9">
        <v>4</v>
      </c>
      <c r="H277" s="10">
        <v>43189</v>
      </c>
      <c r="I277" s="11" t="s">
        <v>329</v>
      </c>
    </row>
    <row r="278" spans="1:9" x14ac:dyDescent="0.3">
      <c r="A278" s="8">
        <f>IF(B278&lt;&gt;"",ROWS($B$6:B278),"")</f>
        <v>273</v>
      </c>
      <c r="B278" s="1" t="s">
        <v>651</v>
      </c>
      <c r="C278" s="1" t="s">
        <v>652</v>
      </c>
      <c r="D278" s="1" t="s">
        <v>291</v>
      </c>
      <c r="E278" s="21">
        <v>2888.25</v>
      </c>
      <c r="F278" s="9">
        <v>593</v>
      </c>
      <c r="G278" s="9">
        <v>2</v>
      </c>
      <c r="H278" s="10">
        <v>43189</v>
      </c>
      <c r="I278" s="11" t="s">
        <v>329</v>
      </c>
    </row>
    <row r="279" spans="1:9" x14ac:dyDescent="0.3">
      <c r="A279" s="8">
        <f>IF(B279&lt;&gt;"",ROWS($B$6:B279),"")</f>
        <v>274</v>
      </c>
      <c r="B279" s="1" t="s">
        <v>653</v>
      </c>
      <c r="C279" s="1" t="s">
        <v>654</v>
      </c>
      <c r="D279" s="1" t="s">
        <v>837</v>
      </c>
      <c r="E279" s="21">
        <v>2844</v>
      </c>
      <c r="F279" s="9">
        <v>1137</v>
      </c>
      <c r="G279" s="9">
        <v>1</v>
      </c>
      <c r="H279" s="10">
        <v>42030</v>
      </c>
      <c r="I279" s="11" t="s">
        <v>513</v>
      </c>
    </row>
    <row r="280" spans="1:9" x14ac:dyDescent="0.3">
      <c r="A280" s="8">
        <f>IF(B280&lt;&gt;"",ROWS($B$6:B280),"")</f>
        <v>275</v>
      </c>
      <c r="B280" s="1" t="s">
        <v>655</v>
      </c>
      <c r="C280" s="1" t="s">
        <v>656</v>
      </c>
      <c r="D280" s="1" t="s">
        <v>382</v>
      </c>
      <c r="E280" s="21">
        <v>2818</v>
      </c>
      <c r="F280" s="9">
        <v>687</v>
      </c>
      <c r="G280" s="9">
        <v>5</v>
      </c>
      <c r="H280" s="10">
        <v>43315</v>
      </c>
      <c r="I280" s="11" t="s">
        <v>428</v>
      </c>
    </row>
    <row r="281" spans="1:9" x14ac:dyDescent="0.3">
      <c r="A281" s="8">
        <f>IF(B281&lt;&gt;"",ROWS($B$6:B281),"")</f>
        <v>276</v>
      </c>
      <c r="B281" s="1" t="s">
        <v>657</v>
      </c>
      <c r="C281" s="1" t="s">
        <v>658</v>
      </c>
      <c r="D281" s="1" t="s">
        <v>276</v>
      </c>
      <c r="E281" s="21">
        <v>2671.8999999999996</v>
      </c>
      <c r="F281" s="9">
        <v>684</v>
      </c>
      <c r="G281" s="9">
        <v>1</v>
      </c>
      <c r="H281" s="10">
        <v>43035</v>
      </c>
      <c r="I281" s="11" t="s">
        <v>428</v>
      </c>
    </row>
    <row r="282" spans="1:9" x14ac:dyDescent="0.3">
      <c r="A282" s="8">
        <f>IF(B282&lt;&gt;"",ROWS($B$6:B282),"")</f>
        <v>277</v>
      </c>
      <c r="B282" s="1" t="s">
        <v>659</v>
      </c>
      <c r="C282" s="1" t="s">
        <v>660</v>
      </c>
      <c r="D282" s="1" t="s">
        <v>623</v>
      </c>
      <c r="E282" s="21">
        <v>2642.5</v>
      </c>
      <c r="F282" s="9">
        <v>579</v>
      </c>
      <c r="G282" s="9">
        <v>1</v>
      </c>
      <c r="H282" s="10">
        <v>43189</v>
      </c>
      <c r="I282" s="11" t="s">
        <v>329</v>
      </c>
    </row>
    <row r="283" spans="1:9" x14ac:dyDescent="0.3">
      <c r="A283" s="8">
        <f>IF(B283&lt;&gt;"",ROWS($B$6:B283),"")</f>
        <v>278</v>
      </c>
      <c r="B283" s="1" t="s">
        <v>661</v>
      </c>
      <c r="C283" s="1" t="s">
        <v>662</v>
      </c>
      <c r="D283" s="1" t="s">
        <v>39</v>
      </c>
      <c r="E283" s="21">
        <v>2612.8200000000002</v>
      </c>
      <c r="F283" s="9">
        <v>488</v>
      </c>
      <c r="G283" s="9">
        <v>10</v>
      </c>
      <c r="H283" s="10">
        <v>43441</v>
      </c>
      <c r="I283" s="11" t="s">
        <v>146</v>
      </c>
    </row>
    <row r="284" spans="1:9" x14ac:dyDescent="0.3">
      <c r="A284" s="8">
        <f>IF(B284&lt;&gt;"",ROWS($B$6:B284),"")</f>
        <v>279</v>
      </c>
      <c r="B284" s="1" t="s">
        <v>663</v>
      </c>
      <c r="C284" s="1" t="s">
        <v>664</v>
      </c>
      <c r="D284" s="1" t="s">
        <v>665</v>
      </c>
      <c r="E284" s="21">
        <v>2470</v>
      </c>
      <c r="F284" s="9">
        <v>562</v>
      </c>
      <c r="G284" s="9">
        <v>5</v>
      </c>
      <c r="H284" s="10">
        <v>43329</v>
      </c>
      <c r="I284" s="11" t="s">
        <v>428</v>
      </c>
    </row>
    <row r="285" spans="1:9" x14ac:dyDescent="0.3">
      <c r="A285" s="8">
        <f>IF(B285&lt;&gt;"",ROWS($B$6:B285),"")</f>
        <v>280</v>
      </c>
      <c r="B285" s="1" t="s">
        <v>666</v>
      </c>
      <c r="C285" s="1" t="s">
        <v>666</v>
      </c>
      <c r="D285" s="1" t="s">
        <v>39</v>
      </c>
      <c r="E285" s="21">
        <v>2415.52</v>
      </c>
      <c r="F285" s="9">
        <v>455</v>
      </c>
      <c r="G285" s="9">
        <v>9</v>
      </c>
      <c r="H285" s="10">
        <v>43378</v>
      </c>
      <c r="I285" s="11" t="s">
        <v>146</v>
      </c>
    </row>
    <row r="286" spans="1:9" x14ac:dyDescent="0.3">
      <c r="A286" s="8">
        <f>IF(B286&lt;&gt;"",ROWS($B$6:B286),"")</f>
        <v>281</v>
      </c>
      <c r="B286" s="1" t="s">
        <v>667</v>
      </c>
      <c r="C286" s="1" t="s">
        <v>668</v>
      </c>
      <c r="D286" s="1" t="s">
        <v>39</v>
      </c>
      <c r="E286" s="21">
        <v>2252.2999999999997</v>
      </c>
      <c r="F286" s="9">
        <v>1268</v>
      </c>
      <c r="G286" s="9">
        <v>2</v>
      </c>
      <c r="H286" s="10">
        <v>42916</v>
      </c>
      <c r="I286" s="11" t="s">
        <v>40</v>
      </c>
    </row>
    <row r="287" spans="1:9" x14ac:dyDescent="0.3">
      <c r="A287" s="8">
        <f>IF(B287&lt;&gt;"",ROWS($B$6:B287),"")</f>
        <v>282</v>
      </c>
      <c r="B287" s="1" t="s">
        <v>669</v>
      </c>
      <c r="C287" s="1" t="s">
        <v>670</v>
      </c>
      <c r="D287" s="1" t="s">
        <v>276</v>
      </c>
      <c r="E287" s="21">
        <v>2167</v>
      </c>
      <c r="F287" s="9">
        <v>732</v>
      </c>
      <c r="G287" s="9">
        <v>1</v>
      </c>
      <c r="H287" s="10">
        <v>42721</v>
      </c>
      <c r="I287" s="11" t="s">
        <v>513</v>
      </c>
    </row>
    <row r="288" spans="1:9" x14ac:dyDescent="0.3">
      <c r="A288" s="8">
        <f>IF(B288&lt;&gt;"",ROWS($B$6:B288),"")</f>
        <v>283</v>
      </c>
      <c r="B288" s="1" t="s">
        <v>671</v>
      </c>
      <c r="C288" s="1" t="s">
        <v>672</v>
      </c>
      <c r="D288" s="1" t="s">
        <v>267</v>
      </c>
      <c r="E288" s="21">
        <v>2122</v>
      </c>
      <c r="F288" s="9">
        <v>1085</v>
      </c>
      <c r="G288" s="9">
        <v>1</v>
      </c>
      <c r="H288" s="10">
        <v>43216</v>
      </c>
      <c r="I288" s="11" t="s">
        <v>642</v>
      </c>
    </row>
    <row r="289" spans="1:9" x14ac:dyDescent="0.3">
      <c r="A289" s="8">
        <f>IF(B289&lt;&gt;"",ROWS($B$6:B289),"")</f>
        <v>284</v>
      </c>
      <c r="B289" s="1" t="s">
        <v>673</v>
      </c>
      <c r="C289" s="1" t="s">
        <v>674</v>
      </c>
      <c r="D289" s="1" t="s">
        <v>39</v>
      </c>
      <c r="E289" s="21">
        <v>2099.98</v>
      </c>
      <c r="F289" s="9">
        <v>441</v>
      </c>
      <c r="G289" s="9">
        <v>8</v>
      </c>
      <c r="H289" s="10">
        <v>43098</v>
      </c>
      <c r="I289" s="11" t="s">
        <v>146</v>
      </c>
    </row>
    <row r="290" spans="1:9" x14ac:dyDescent="0.3">
      <c r="A290" s="8">
        <f>IF(B290&lt;&gt;"",ROWS($B$6:B290),"")</f>
        <v>285</v>
      </c>
      <c r="B290" s="1" t="s">
        <v>675</v>
      </c>
      <c r="C290" s="1" t="s">
        <v>676</v>
      </c>
      <c r="D290" s="1" t="s">
        <v>677</v>
      </c>
      <c r="E290" s="21">
        <v>2097</v>
      </c>
      <c r="F290" s="9">
        <v>535</v>
      </c>
      <c r="G290" s="9">
        <v>2</v>
      </c>
      <c r="H290" s="10">
        <v>43112</v>
      </c>
      <c r="I290" s="11" t="s">
        <v>428</v>
      </c>
    </row>
    <row r="291" spans="1:9" x14ac:dyDescent="0.3">
      <c r="A291" s="8">
        <f>IF(B291&lt;&gt;"",ROWS($B$6:B291),"")</f>
        <v>286</v>
      </c>
      <c r="B291" s="1" t="s">
        <v>678</v>
      </c>
      <c r="C291" s="1" t="s">
        <v>679</v>
      </c>
      <c r="D291" s="1" t="s">
        <v>39</v>
      </c>
      <c r="E291" s="21">
        <v>1901.92</v>
      </c>
      <c r="F291" s="9">
        <v>410</v>
      </c>
      <c r="G291" s="9">
        <v>2</v>
      </c>
      <c r="H291" s="10">
        <v>43077</v>
      </c>
      <c r="I291" s="11" t="s">
        <v>29</v>
      </c>
    </row>
    <row r="292" spans="1:9" x14ac:dyDescent="0.3">
      <c r="A292" s="8">
        <f>IF(B292&lt;&gt;"",ROWS($B$6:B292),"")</f>
        <v>287</v>
      </c>
      <c r="B292" s="1" t="s">
        <v>680</v>
      </c>
      <c r="C292" s="1" t="s">
        <v>680</v>
      </c>
      <c r="D292" s="1" t="s">
        <v>31</v>
      </c>
      <c r="E292" s="21">
        <v>1877.83</v>
      </c>
      <c r="F292" s="9">
        <v>508</v>
      </c>
      <c r="G292" s="9">
        <v>6</v>
      </c>
      <c r="H292" s="10">
        <v>43441</v>
      </c>
      <c r="I292" s="11" t="s">
        <v>681</v>
      </c>
    </row>
    <row r="293" spans="1:9" x14ac:dyDescent="0.3">
      <c r="A293" s="8">
        <f>IF(B293&lt;&gt;"",ROWS($B$6:B293),"")</f>
        <v>288</v>
      </c>
      <c r="B293" s="1" t="s">
        <v>682</v>
      </c>
      <c r="C293" s="1" t="s">
        <v>682</v>
      </c>
      <c r="D293" s="1" t="s">
        <v>31</v>
      </c>
      <c r="E293" s="21">
        <v>1867.4</v>
      </c>
      <c r="F293" s="9">
        <v>537</v>
      </c>
      <c r="G293" s="9">
        <v>5</v>
      </c>
      <c r="H293" s="10">
        <v>43390</v>
      </c>
      <c r="I293" s="11" t="s">
        <v>681</v>
      </c>
    </row>
    <row r="294" spans="1:9" x14ac:dyDescent="0.3">
      <c r="A294" s="8">
        <f>IF(B294&lt;&gt;"",ROWS($B$6:B294),"")</f>
        <v>289</v>
      </c>
      <c r="B294" s="1" t="s">
        <v>683</v>
      </c>
      <c r="C294" s="1" t="s">
        <v>684</v>
      </c>
      <c r="D294" s="1" t="s">
        <v>291</v>
      </c>
      <c r="E294" s="21">
        <v>1792.5</v>
      </c>
      <c r="F294" s="9">
        <v>775</v>
      </c>
      <c r="G294" s="9">
        <v>1</v>
      </c>
      <c r="H294" s="10">
        <v>43015</v>
      </c>
      <c r="I294" s="11" t="s">
        <v>513</v>
      </c>
    </row>
    <row r="295" spans="1:9" x14ac:dyDescent="0.3">
      <c r="A295" s="8">
        <f>IF(B295&lt;&gt;"",ROWS($B$6:B295),"")</f>
        <v>290</v>
      </c>
      <c r="B295" s="1" t="s">
        <v>685</v>
      </c>
      <c r="C295" s="1" t="s">
        <v>686</v>
      </c>
      <c r="D295" s="1" t="s">
        <v>687</v>
      </c>
      <c r="E295" s="21">
        <v>1733.75</v>
      </c>
      <c r="F295" s="9">
        <v>409</v>
      </c>
      <c r="G295" s="9">
        <v>1</v>
      </c>
      <c r="H295" s="10">
        <v>43189</v>
      </c>
      <c r="I295" s="11" t="s">
        <v>329</v>
      </c>
    </row>
    <row r="296" spans="1:9" x14ac:dyDescent="0.3">
      <c r="A296" s="8">
        <f>IF(B296&lt;&gt;"",ROWS($B$6:B296),"")</f>
        <v>291</v>
      </c>
      <c r="B296" s="1" t="s">
        <v>688</v>
      </c>
      <c r="C296" s="1" t="s">
        <v>689</v>
      </c>
      <c r="D296" s="1" t="s">
        <v>690</v>
      </c>
      <c r="E296" s="21">
        <v>1707.2</v>
      </c>
      <c r="F296" s="9">
        <v>471</v>
      </c>
      <c r="G296" s="9">
        <v>6</v>
      </c>
      <c r="H296" s="10">
        <v>43196</v>
      </c>
      <c r="I296" s="11" t="s">
        <v>329</v>
      </c>
    </row>
    <row r="297" spans="1:9" x14ac:dyDescent="0.3">
      <c r="A297" s="8">
        <f>IF(B297&lt;&gt;"",ROWS($B$6:B297),"")</f>
        <v>292</v>
      </c>
      <c r="B297" s="1" t="s">
        <v>691</v>
      </c>
      <c r="C297" s="1" t="s">
        <v>692</v>
      </c>
      <c r="D297" s="1" t="s">
        <v>512</v>
      </c>
      <c r="E297" s="21">
        <v>1664.5</v>
      </c>
      <c r="F297" s="9">
        <v>758</v>
      </c>
      <c r="G297" s="9">
        <v>1</v>
      </c>
      <c r="H297" s="10">
        <v>42301</v>
      </c>
      <c r="I297" s="11" t="s">
        <v>513</v>
      </c>
    </row>
    <row r="298" spans="1:9" x14ac:dyDescent="0.3">
      <c r="A298" s="8">
        <f>IF(B298&lt;&gt;"",ROWS($B$6:B298),"")</f>
        <v>293</v>
      </c>
      <c r="B298" s="1" t="s">
        <v>693</v>
      </c>
      <c r="C298" s="1" t="s">
        <v>694</v>
      </c>
      <c r="D298" s="1" t="s">
        <v>604</v>
      </c>
      <c r="E298" s="21">
        <v>1650.9</v>
      </c>
      <c r="F298" s="9">
        <v>374</v>
      </c>
      <c r="G298" s="9">
        <v>1</v>
      </c>
      <c r="H298" s="10">
        <v>43084</v>
      </c>
      <c r="I298" s="11" t="s">
        <v>428</v>
      </c>
    </row>
    <row r="299" spans="1:9" x14ac:dyDescent="0.3">
      <c r="A299" s="8">
        <f>IF(B299&lt;&gt;"",ROWS($B$6:B299),"")</f>
        <v>294</v>
      </c>
      <c r="B299" s="1" t="s">
        <v>695</v>
      </c>
      <c r="C299" s="1" t="s">
        <v>696</v>
      </c>
      <c r="D299" s="1" t="s">
        <v>39</v>
      </c>
      <c r="E299" s="21">
        <v>1530</v>
      </c>
      <c r="F299" s="9">
        <v>306</v>
      </c>
      <c r="G299" s="9">
        <v>2</v>
      </c>
      <c r="H299" s="10">
        <v>43476</v>
      </c>
      <c r="I299" s="11" t="s">
        <v>54</v>
      </c>
    </row>
    <row r="300" spans="1:9" x14ac:dyDescent="0.3">
      <c r="A300" s="8">
        <f>IF(B300&lt;&gt;"",ROWS($B$6:B300),"")</f>
        <v>295</v>
      </c>
      <c r="B300" s="1" t="s">
        <v>697</v>
      </c>
      <c r="C300" s="1" t="s">
        <v>698</v>
      </c>
      <c r="D300" s="1" t="s">
        <v>39</v>
      </c>
      <c r="E300" s="21">
        <v>1405.2</v>
      </c>
      <c r="F300" s="9">
        <v>800</v>
      </c>
      <c r="G300" s="9">
        <v>3</v>
      </c>
      <c r="H300" s="10">
        <v>43161</v>
      </c>
      <c r="I300" s="11" t="s">
        <v>54</v>
      </c>
    </row>
    <row r="301" spans="1:9" x14ac:dyDescent="0.3">
      <c r="A301" s="8">
        <f>IF(B301&lt;&gt;"",ROWS($B$6:B301),"")</f>
        <v>296</v>
      </c>
      <c r="B301" s="1" t="s">
        <v>699</v>
      </c>
      <c r="C301" s="1" t="s">
        <v>700</v>
      </c>
      <c r="D301" s="1" t="s">
        <v>701</v>
      </c>
      <c r="E301" s="21">
        <v>1398.3</v>
      </c>
      <c r="F301" s="9">
        <v>338</v>
      </c>
      <c r="G301" s="9">
        <v>2</v>
      </c>
      <c r="H301" s="10">
        <v>43189</v>
      </c>
      <c r="I301" s="11" t="s">
        <v>329</v>
      </c>
    </row>
    <row r="302" spans="1:9" x14ac:dyDescent="0.3">
      <c r="A302" s="8">
        <f>IF(B302&lt;&gt;"",ROWS($B$6:B302),"")</f>
        <v>297</v>
      </c>
      <c r="B302" s="1" t="s">
        <v>702</v>
      </c>
      <c r="C302" s="1" t="s">
        <v>703</v>
      </c>
      <c r="D302" s="1" t="s">
        <v>704</v>
      </c>
      <c r="E302" s="21">
        <v>1374.6000000000001</v>
      </c>
      <c r="F302" s="9">
        <v>329</v>
      </c>
      <c r="G302" s="9">
        <v>5</v>
      </c>
      <c r="H302" s="10">
        <v>43203</v>
      </c>
      <c r="I302" s="11" t="s">
        <v>448</v>
      </c>
    </row>
    <row r="303" spans="1:9" x14ac:dyDescent="0.3">
      <c r="A303" s="8">
        <f>IF(B303&lt;&gt;"",ROWS($B$6:B303),"")</f>
        <v>298</v>
      </c>
      <c r="B303" s="1" t="s">
        <v>705</v>
      </c>
      <c r="C303" s="1" t="s">
        <v>706</v>
      </c>
      <c r="D303" s="1" t="s">
        <v>433</v>
      </c>
      <c r="E303" s="21">
        <v>1368.1999999999998</v>
      </c>
      <c r="F303" s="9">
        <v>357</v>
      </c>
      <c r="G303" s="9">
        <v>3</v>
      </c>
      <c r="H303" s="10">
        <v>43350</v>
      </c>
      <c r="I303" s="11" t="s">
        <v>120</v>
      </c>
    </row>
    <row r="304" spans="1:9" x14ac:dyDescent="0.3">
      <c r="A304" s="8">
        <f>IF(B304&lt;&gt;"",ROWS($B$6:B304),"")</f>
        <v>299</v>
      </c>
      <c r="B304" s="1" t="s">
        <v>707</v>
      </c>
      <c r="C304" s="1" t="s">
        <v>708</v>
      </c>
      <c r="D304" s="1" t="s">
        <v>276</v>
      </c>
      <c r="E304" s="21">
        <v>1325.8</v>
      </c>
      <c r="F304" s="9">
        <v>378</v>
      </c>
      <c r="G304" s="9">
        <v>1</v>
      </c>
      <c r="H304" s="10">
        <v>43070</v>
      </c>
      <c r="I304" s="11" t="s">
        <v>428</v>
      </c>
    </row>
    <row r="305" spans="1:9" x14ac:dyDescent="0.3">
      <c r="A305" s="8">
        <f>IF(B305&lt;&gt;"",ROWS($B$6:B305),"")</f>
        <v>300</v>
      </c>
      <c r="B305" s="1" t="s">
        <v>709</v>
      </c>
      <c r="C305" s="1" t="s">
        <v>710</v>
      </c>
      <c r="D305" s="1" t="s">
        <v>39</v>
      </c>
      <c r="E305" s="21">
        <v>1321.95</v>
      </c>
      <c r="F305" s="9">
        <v>239</v>
      </c>
      <c r="G305" s="9">
        <v>9</v>
      </c>
      <c r="H305" s="10">
        <v>43420</v>
      </c>
      <c r="I305" s="11" t="s">
        <v>146</v>
      </c>
    </row>
    <row r="306" spans="1:9" x14ac:dyDescent="0.3">
      <c r="A306" s="8">
        <f>IF(B306&lt;&gt;"",ROWS($B$6:B306),"")</f>
        <v>301</v>
      </c>
      <c r="B306" s="1" t="s">
        <v>711</v>
      </c>
      <c r="C306" s="1" t="s">
        <v>712</v>
      </c>
      <c r="D306" s="1" t="s">
        <v>39</v>
      </c>
      <c r="E306" s="21">
        <v>1316.5</v>
      </c>
      <c r="F306" s="9">
        <v>720</v>
      </c>
      <c r="G306" s="9">
        <v>1</v>
      </c>
      <c r="H306" s="10">
        <v>42944</v>
      </c>
      <c r="I306" s="11" t="s">
        <v>54</v>
      </c>
    </row>
    <row r="307" spans="1:9" x14ac:dyDescent="0.3">
      <c r="A307" s="8">
        <f>IF(B307&lt;&gt;"",ROWS($B$6:B307),"")</f>
        <v>302</v>
      </c>
      <c r="B307" s="1" t="s">
        <v>713</v>
      </c>
      <c r="C307" s="1" t="s">
        <v>713</v>
      </c>
      <c r="D307" s="1" t="s">
        <v>31</v>
      </c>
      <c r="E307" s="21">
        <v>1268</v>
      </c>
      <c r="F307" s="9">
        <v>507</v>
      </c>
      <c r="G307" s="9">
        <v>1</v>
      </c>
      <c r="H307" s="10">
        <v>41544</v>
      </c>
      <c r="I307" s="11" t="s">
        <v>714</v>
      </c>
    </row>
    <row r="308" spans="1:9" x14ac:dyDescent="0.3">
      <c r="A308" s="8">
        <f>IF(B308&lt;&gt;"",ROWS($B$6:B308),"")</f>
        <v>303</v>
      </c>
      <c r="B308" s="1" t="s">
        <v>715</v>
      </c>
      <c r="C308" s="1" t="s">
        <v>716</v>
      </c>
      <c r="D308" s="1" t="s">
        <v>717</v>
      </c>
      <c r="E308" s="21">
        <v>1182.0999999999999</v>
      </c>
      <c r="F308" s="9">
        <v>316</v>
      </c>
      <c r="G308" s="9">
        <v>3</v>
      </c>
      <c r="H308" s="10">
        <v>43105</v>
      </c>
      <c r="I308" s="11" t="s">
        <v>448</v>
      </c>
    </row>
    <row r="309" spans="1:9" x14ac:dyDescent="0.3">
      <c r="A309" s="8">
        <f>IF(B309&lt;&gt;"",ROWS($B$6:B309),"")</f>
        <v>304</v>
      </c>
      <c r="B309" s="1" t="s">
        <v>718</v>
      </c>
      <c r="C309" s="1" t="s">
        <v>719</v>
      </c>
      <c r="D309" s="1" t="s">
        <v>39</v>
      </c>
      <c r="E309" s="21">
        <v>1088.5</v>
      </c>
      <c r="F309" s="9">
        <v>635</v>
      </c>
      <c r="G309" s="9">
        <v>4</v>
      </c>
      <c r="H309" s="10">
        <v>42972</v>
      </c>
      <c r="I309" s="11" t="s">
        <v>146</v>
      </c>
    </row>
    <row r="310" spans="1:9" x14ac:dyDescent="0.3">
      <c r="A310" s="32">
        <f>IF(B310&lt;&gt;"",ROWS($B$6:B310),"")</f>
        <v>305</v>
      </c>
      <c r="B310" s="33" t="s">
        <v>720</v>
      </c>
      <c r="C310" s="1" t="s">
        <v>721</v>
      </c>
      <c r="D310" s="33" t="s">
        <v>39</v>
      </c>
      <c r="E310" s="34">
        <v>1079.9000000000001</v>
      </c>
      <c r="F310" s="35">
        <v>493</v>
      </c>
      <c r="G310" s="35">
        <v>4</v>
      </c>
      <c r="H310" s="36">
        <v>42839</v>
      </c>
      <c r="I310" s="37" t="s">
        <v>36</v>
      </c>
    </row>
    <row r="311" spans="1:9" x14ac:dyDescent="0.3">
      <c r="A311" s="32">
        <f>IF(B311&lt;&gt;"",ROWS($B$6:B311),"")</f>
        <v>306</v>
      </c>
      <c r="B311" s="33" t="s">
        <v>722</v>
      </c>
      <c r="C311" s="1" t="s">
        <v>723</v>
      </c>
      <c r="D311" s="33" t="s">
        <v>39</v>
      </c>
      <c r="E311" s="34">
        <v>1047.2</v>
      </c>
      <c r="F311" s="35">
        <v>596</v>
      </c>
      <c r="G311" s="35">
        <v>1</v>
      </c>
      <c r="H311" s="36">
        <v>42727</v>
      </c>
      <c r="I311" s="37" t="s">
        <v>40</v>
      </c>
    </row>
    <row r="312" spans="1:9" x14ac:dyDescent="0.3">
      <c r="A312" s="32">
        <f>IF(B312&lt;&gt;"",ROWS($B$6:B312),"")</f>
        <v>307</v>
      </c>
      <c r="B312" s="33" t="s">
        <v>724</v>
      </c>
      <c r="C312" s="1" t="s">
        <v>725</v>
      </c>
      <c r="D312" s="33" t="s">
        <v>845</v>
      </c>
      <c r="E312" s="34">
        <v>1039</v>
      </c>
      <c r="F312" s="35">
        <v>277</v>
      </c>
      <c r="G312" s="35">
        <v>1</v>
      </c>
      <c r="H312" s="36">
        <v>43161</v>
      </c>
      <c r="I312" s="37" t="s">
        <v>554</v>
      </c>
    </row>
    <row r="313" spans="1:9" x14ac:dyDescent="0.3">
      <c r="A313" s="32">
        <f>IF(B313&lt;&gt;"",ROWS($B$6:B313),"")</f>
        <v>308</v>
      </c>
      <c r="B313" s="33" t="s">
        <v>726</v>
      </c>
      <c r="C313" s="1" t="s">
        <v>727</v>
      </c>
      <c r="D313" s="33" t="s">
        <v>728</v>
      </c>
      <c r="E313" s="34">
        <v>1015.5</v>
      </c>
      <c r="F313" s="35">
        <v>329</v>
      </c>
      <c r="G313" s="35">
        <v>1</v>
      </c>
      <c r="H313" s="36">
        <v>43435</v>
      </c>
      <c r="I313" s="37" t="s">
        <v>513</v>
      </c>
    </row>
    <row r="314" spans="1:9" x14ac:dyDescent="0.3">
      <c r="A314" s="32">
        <f>IF(B314&lt;&gt;"",ROWS($B$6:B314),"")</f>
        <v>309</v>
      </c>
      <c r="B314" s="33" t="s">
        <v>729</v>
      </c>
      <c r="C314" s="1" t="s">
        <v>730</v>
      </c>
      <c r="D314" s="33" t="s">
        <v>843</v>
      </c>
      <c r="E314" s="34">
        <v>1007.4</v>
      </c>
      <c r="F314" s="35">
        <v>291</v>
      </c>
      <c r="G314" s="35">
        <v>1</v>
      </c>
      <c r="H314" s="36">
        <v>43091</v>
      </c>
      <c r="I314" s="37" t="s">
        <v>428</v>
      </c>
    </row>
    <row r="315" spans="1:9" x14ac:dyDescent="0.3">
      <c r="A315" s="32">
        <f>IF(B315&lt;&gt;"",ROWS($B$6:B315),"")</f>
        <v>310</v>
      </c>
      <c r="B315" s="33" t="s">
        <v>731</v>
      </c>
      <c r="C315" s="1" t="s">
        <v>732</v>
      </c>
      <c r="D315" s="33" t="s">
        <v>324</v>
      </c>
      <c r="E315" s="34">
        <v>986</v>
      </c>
      <c r="F315" s="35">
        <v>324</v>
      </c>
      <c r="G315" s="35">
        <v>4</v>
      </c>
      <c r="H315" s="36">
        <v>43189</v>
      </c>
      <c r="I315" s="37" t="s">
        <v>396</v>
      </c>
    </row>
    <row r="316" spans="1:9" x14ac:dyDescent="0.3">
      <c r="A316" s="32">
        <f>IF(B316&lt;&gt;"",ROWS($B$6:B316),"")</f>
        <v>311</v>
      </c>
      <c r="B316" s="33" t="s">
        <v>733</v>
      </c>
      <c r="C316" s="1" t="s">
        <v>734</v>
      </c>
      <c r="D316" s="33" t="s">
        <v>291</v>
      </c>
      <c r="E316" s="34">
        <v>963.2</v>
      </c>
      <c r="F316" s="35">
        <v>194</v>
      </c>
      <c r="G316" s="35">
        <v>1</v>
      </c>
      <c r="H316" s="36">
        <v>43427</v>
      </c>
      <c r="I316" s="37" t="s">
        <v>448</v>
      </c>
    </row>
    <row r="317" spans="1:9" x14ac:dyDescent="0.3">
      <c r="A317" s="32">
        <f>IF(B317&lt;&gt;"",ROWS($B$6:B317),"")</f>
        <v>312</v>
      </c>
      <c r="B317" s="33" t="s">
        <v>735</v>
      </c>
      <c r="C317" s="1" t="s">
        <v>736</v>
      </c>
      <c r="D317" s="33" t="s">
        <v>737</v>
      </c>
      <c r="E317" s="34">
        <v>959.5</v>
      </c>
      <c r="F317" s="35">
        <v>240</v>
      </c>
      <c r="G317" s="35">
        <v>6</v>
      </c>
      <c r="H317" s="36">
        <v>43196</v>
      </c>
      <c r="I317" s="37" t="s">
        <v>329</v>
      </c>
    </row>
    <row r="318" spans="1:9" x14ac:dyDescent="0.3">
      <c r="A318" s="32">
        <f>IF(B318&lt;&gt;"",ROWS($B$6:B318),"")</f>
        <v>313</v>
      </c>
      <c r="B318" s="33" t="s">
        <v>738</v>
      </c>
      <c r="C318" s="1" t="s">
        <v>739</v>
      </c>
      <c r="D318" s="33" t="s">
        <v>433</v>
      </c>
      <c r="E318" s="34">
        <v>933.7</v>
      </c>
      <c r="F318" s="35">
        <v>542</v>
      </c>
      <c r="G318" s="35">
        <v>1</v>
      </c>
      <c r="H318" s="36">
        <v>43028</v>
      </c>
      <c r="I318" s="37" t="s">
        <v>29</v>
      </c>
    </row>
    <row r="319" spans="1:9" x14ac:dyDescent="0.3">
      <c r="A319" s="32">
        <f>IF(B319&lt;&gt;"",ROWS($B$6:B319),"")</f>
        <v>314</v>
      </c>
      <c r="B319" s="33" t="s">
        <v>740</v>
      </c>
      <c r="C319" s="1" t="s">
        <v>741</v>
      </c>
      <c r="D319" s="33" t="s">
        <v>742</v>
      </c>
      <c r="E319" s="34">
        <v>875</v>
      </c>
      <c r="F319" s="35">
        <v>201</v>
      </c>
      <c r="G319" s="35">
        <v>1</v>
      </c>
      <c r="H319" s="36">
        <v>42734</v>
      </c>
      <c r="I319" s="37" t="s">
        <v>428</v>
      </c>
    </row>
    <row r="320" spans="1:9" x14ac:dyDescent="0.3">
      <c r="A320" s="32">
        <f>IF(B320&lt;&gt;"",ROWS($B$6:B320),"")</f>
        <v>315</v>
      </c>
      <c r="B320" s="33" t="s">
        <v>743</v>
      </c>
      <c r="C320" s="1" t="s">
        <v>743</v>
      </c>
      <c r="D320" s="33" t="s">
        <v>744</v>
      </c>
      <c r="E320" s="34">
        <v>862</v>
      </c>
      <c r="F320" s="35">
        <v>406</v>
      </c>
      <c r="G320" s="35">
        <v>1</v>
      </c>
      <c r="H320" s="36">
        <v>42749</v>
      </c>
      <c r="I320" s="37" t="s">
        <v>513</v>
      </c>
    </row>
    <row r="321" spans="1:9" x14ac:dyDescent="0.3">
      <c r="A321" s="32">
        <f>IF(B321&lt;&gt;"",ROWS($B$6:B321),"")</f>
        <v>316</v>
      </c>
      <c r="B321" s="33" t="s">
        <v>745</v>
      </c>
      <c r="C321" s="1" t="s">
        <v>746</v>
      </c>
      <c r="D321" s="33" t="s">
        <v>39</v>
      </c>
      <c r="E321" s="34">
        <v>840.9</v>
      </c>
      <c r="F321" s="35">
        <v>533</v>
      </c>
      <c r="G321" s="35">
        <v>1</v>
      </c>
      <c r="H321" s="36">
        <v>43330</v>
      </c>
      <c r="I321" s="37" t="s">
        <v>44</v>
      </c>
    </row>
    <row r="322" spans="1:9" x14ac:dyDescent="0.3">
      <c r="A322" s="32">
        <f>IF(B322&lt;&gt;"",ROWS($B$6:B322),"")</f>
        <v>317</v>
      </c>
      <c r="B322" s="33" t="s">
        <v>747</v>
      </c>
      <c r="C322" s="1" t="s">
        <v>748</v>
      </c>
      <c r="D322" s="33" t="s">
        <v>749</v>
      </c>
      <c r="E322" s="34">
        <v>793.5</v>
      </c>
      <c r="F322" s="35">
        <v>178</v>
      </c>
      <c r="G322" s="35">
        <v>3</v>
      </c>
      <c r="H322" s="36">
        <v>43427</v>
      </c>
      <c r="I322" s="37" t="s">
        <v>448</v>
      </c>
    </row>
    <row r="323" spans="1:9" x14ac:dyDescent="0.3">
      <c r="A323" s="32">
        <f>IF(B323&lt;&gt;"",ROWS($B$6:B323),"")</f>
        <v>318</v>
      </c>
      <c r="B323" s="33" t="s">
        <v>750</v>
      </c>
      <c r="C323" s="1" t="s">
        <v>750</v>
      </c>
      <c r="D323" s="33" t="s">
        <v>744</v>
      </c>
      <c r="E323" s="34">
        <v>763</v>
      </c>
      <c r="F323" s="35">
        <v>278</v>
      </c>
      <c r="G323" s="35">
        <v>1</v>
      </c>
      <c r="H323" s="36">
        <v>43001</v>
      </c>
      <c r="I323" s="37" t="s">
        <v>513</v>
      </c>
    </row>
    <row r="324" spans="1:9" x14ac:dyDescent="0.3">
      <c r="A324" s="32">
        <f>IF(B324&lt;&gt;"",ROWS($B$6:B324),"")</f>
        <v>319</v>
      </c>
      <c r="B324" s="33" t="s">
        <v>751</v>
      </c>
      <c r="C324" s="1" t="s">
        <v>752</v>
      </c>
      <c r="D324" s="33" t="s">
        <v>753</v>
      </c>
      <c r="E324" s="34">
        <v>720.5</v>
      </c>
      <c r="F324" s="35">
        <v>219</v>
      </c>
      <c r="G324" s="35">
        <v>2</v>
      </c>
      <c r="H324" s="36">
        <v>43224</v>
      </c>
      <c r="I324" s="37" t="s">
        <v>448</v>
      </c>
    </row>
    <row r="325" spans="1:9" x14ac:dyDescent="0.3">
      <c r="A325" s="32">
        <f>IF(B325&lt;&gt;"",ROWS($B$6:B325),"")</f>
        <v>320</v>
      </c>
      <c r="B325" s="33" t="s">
        <v>754</v>
      </c>
      <c r="C325" s="1" t="s">
        <v>755</v>
      </c>
      <c r="D325" s="33" t="s">
        <v>39</v>
      </c>
      <c r="E325" s="34">
        <v>682.9</v>
      </c>
      <c r="F325" s="35">
        <v>375</v>
      </c>
      <c r="G325" s="35">
        <v>1</v>
      </c>
      <c r="H325" s="36">
        <v>42776</v>
      </c>
      <c r="I325" s="37" t="s">
        <v>49</v>
      </c>
    </row>
    <row r="326" spans="1:9" x14ac:dyDescent="0.3">
      <c r="A326" s="32">
        <f>IF(B326&lt;&gt;"",ROWS($B$6:B326),"")</f>
        <v>321</v>
      </c>
      <c r="B326" s="33" t="s">
        <v>756</v>
      </c>
      <c r="C326" s="1" t="s">
        <v>757</v>
      </c>
      <c r="D326" s="33" t="s">
        <v>758</v>
      </c>
      <c r="E326" s="34">
        <v>646</v>
      </c>
      <c r="F326" s="35">
        <v>234</v>
      </c>
      <c r="G326" s="35">
        <v>2</v>
      </c>
      <c r="H326" s="36">
        <v>43105</v>
      </c>
      <c r="I326" s="37" t="s">
        <v>448</v>
      </c>
    </row>
    <row r="327" spans="1:9" x14ac:dyDescent="0.3">
      <c r="A327" s="32">
        <f>IF(B327&lt;&gt;"",ROWS($B$6:B327),"")</f>
        <v>322</v>
      </c>
      <c r="B327" s="33" t="s">
        <v>759</v>
      </c>
      <c r="C327" s="1" t="s">
        <v>760</v>
      </c>
      <c r="D327" s="33" t="s">
        <v>761</v>
      </c>
      <c r="E327" s="34">
        <v>634.12</v>
      </c>
      <c r="F327" s="35">
        <v>338</v>
      </c>
      <c r="G327" s="35">
        <v>1</v>
      </c>
      <c r="H327" s="36">
        <v>42636</v>
      </c>
      <c r="I327" s="37" t="s">
        <v>642</v>
      </c>
    </row>
    <row r="328" spans="1:9" x14ac:dyDescent="0.3">
      <c r="A328" s="32">
        <f>IF(B328&lt;&gt;"",ROWS($B$6:B328),"")</f>
        <v>323</v>
      </c>
      <c r="B328" s="33" t="s">
        <v>762</v>
      </c>
      <c r="C328" s="1" t="s">
        <v>763</v>
      </c>
      <c r="D328" s="33" t="s">
        <v>276</v>
      </c>
      <c r="E328" s="34">
        <v>622</v>
      </c>
      <c r="F328" s="35">
        <v>351</v>
      </c>
      <c r="G328" s="35">
        <v>1</v>
      </c>
      <c r="H328" s="36">
        <v>42475</v>
      </c>
      <c r="I328" s="37" t="s">
        <v>642</v>
      </c>
    </row>
    <row r="329" spans="1:9" x14ac:dyDescent="0.3">
      <c r="A329" s="32">
        <f>IF(B329&lt;&gt;"",ROWS($B$6:B329),"")</f>
        <v>324</v>
      </c>
      <c r="B329" s="33" t="s">
        <v>764</v>
      </c>
      <c r="C329" s="1" t="s">
        <v>765</v>
      </c>
      <c r="D329" s="33" t="s">
        <v>196</v>
      </c>
      <c r="E329" s="34">
        <v>588.4</v>
      </c>
      <c r="F329" s="35">
        <v>335</v>
      </c>
      <c r="G329" s="35">
        <v>1</v>
      </c>
      <c r="H329" s="36">
        <v>42748</v>
      </c>
      <c r="I329" s="37" t="s">
        <v>29</v>
      </c>
    </row>
    <row r="330" spans="1:9" x14ac:dyDescent="0.3">
      <c r="A330" s="32">
        <f>IF(B330&lt;&gt;"",ROWS($B$6:B330),"")</f>
        <v>325</v>
      </c>
      <c r="B330" s="33" t="s">
        <v>766</v>
      </c>
      <c r="C330" s="1" t="s">
        <v>767</v>
      </c>
      <c r="D330" s="33" t="s">
        <v>39</v>
      </c>
      <c r="E330" s="34">
        <v>580.79999999999995</v>
      </c>
      <c r="F330" s="35">
        <v>338</v>
      </c>
      <c r="G330" s="35">
        <v>1</v>
      </c>
      <c r="H330" s="36">
        <v>42790</v>
      </c>
      <c r="I330" s="37" t="s">
        <v>29</v>
      </c>
    </row>
    <row r="331" spans="1:9" x14ac:dyDescent="0.3">
      <c r="A331" s="32">
        <f>IF(B331&lt;&gt;"",ROWS($B$6:B331),"")</f>
        <v>326</v>
      </c>
      <c r="B331" s="33" t="s">
        <v>768</v>
      </c>
      <c r="C331" s="1" t="s">
        <v>769</v>
      </c>
      <c r="D331" s="33" t="s">
        <v>276</v>
      </c>
      <c r="E331" s="34">
        <v>486</v>
      </c>
      <c r="F331" s="35">
        <v>205</v>
      </c>
      <c r="G331" s="35">
        <v>1</v>
      </c>
      <c r="H331" s="36">
        <v>42322</v>
      </c>
      <c r="I331" s="37" t="s">
        <v>29</v>
      </c>
    </row>
    <row r="332" spans="1:9" x14ac:dyDescent="0.3">
      <c r="A332" s="32">
        <f>IF(B332&lt;&gt;"",ROWS($B$6:B332),"")</f>
        <v>327</v>
      </c>
      <c r="B332" s="33" t="s">
        <v>770</v>
      </c>
      <c r="C332" s="1" t="s">
        <v>770</v>
      </c>
      <c r="D332" s="33" t="s">
        <v>744</v>
      </c>
      <c r="E332" s="34">
        <v>436</v>
      </c>
      <c r="F332" s="35">
        <v>167</v>
      </c>
      <c r="G332" s="35">
        <v>1</v>
      </c>
      <c r="H332" s="36">
        <v>42693</v>
      </c>
      <c r="I332" s="37" t="s">
        <v>513</v>
      </c>
    </row>
    <row r="333" spans="1:9" x14ac:dyDescent="0.3">
      <c r="A333" s="32">
        <f>IF(B333&lt;&gt;"",ROWS($B$6:B333),"")</f>
        <v>328</v>
      </c>
      <c r="B333" s="33" t="s">
        <v>771</v>
      </c>
      <c r="C333" s="1" t="s">
        <v>772</v>
      </c>
      <c r="D333" s="33" t="s">
        <v>267</v>
      </c>
      <c r="E333" s="34">
        <v>392</v>
      </c>
      <c r="F333" s="35">
        <v>100</v>
      </c>
      <c r="G333" s="35">
        <v>1</v>
      </c>
      <c r="H333" s="36">
        <v>42237</v>
      </c>
      <c r="I333" s="37" t="s">
        <v>773</v>
      </c>
    </row>
    <row r="334" spans="1:9" x14ac:dyDescent="0.3">
      <c r="A334" s="32">
        <f>IF(B334&lt;&gt;"",ROWS($B$6:B334),"")</f>
        <v>329</v>
      </c>
      <c r="B334" s="33" t="s">
        <v>774</v>
      </c>
      <c r="C334" s="1" t="s">
        <v>775</v>
      </c>
      <c r="D334" s="33" t="s">
        <v>539</v>
      </c>
      <c r="E334" s="34">
        <v>308</v>
      </c>
      <c r="F334" s="35">
        <v>154</v>
      </c>
      <c r="G334" s="35">
        <v>1</v>
      </c>
      <c r="H334" s="36">
        <v>41895</v>
      </c>
      <c r="I334" s="37" t="s">
        <v>513</v>
      </c>
    </row>
    <row r="335" spans="1:9" x14ac:dyDescent="0.3">
      <c r="A335" s="32">
        <f>IF(B335&lt;&gt;"",ROWS($B$6:B335),"")</f>
        <v>330</v>
      </c>
      <c r="B335" s="33" t="s">
        <v>776</v>
      </c>
      <c r="C335" s="1" t="s">
        <v>776</v>
      </c>
      <c r="D335" s="33" t="s">
        <v>276</v>
      </c>
      <c r="E335" s="34">
        <v>301</v>
      </c>
      <c r="F335" s="35">
        <v>89</v>
      </c>
      <c r="G335" s="35">
        <v>1</v>
      </c>
      <c r="H335" s="36">
        <v>43196</v>
      </c>
      <c r="I335" s="37" t="s">
        <v>329</v>
      </c>
    </row>
    <row r="336" spans="1:9" x14ac:dyDescent="0.3">
      <c r="A336" s="32">
        <f>IF(B336&lt;&gt;"",ROWS($B$6:B336),"")</f>
        <v>331</v>
      </c>
      <c r="B336" s="33" t="s">
        <v>777</v>
      </c>
      <c r="C336" s="1" t="s">
        <v>778</v>
      </c>
      <c r="D336" s="33" t="s">
        <v>276</v>
      </c>
      <c r="E336" s="34">
        <v>297.60000000000002</v>
      </c>
      <c r="F336" s="35">
        <v>204</v>
      </c>
      <c r="G336" s="35">
        <v>1</v>
      </c>
      <c r="H336" s="36">
        <v>42986</v>
      </c>
      <c r="I336" s="37" t="s">
        <v>29</v>
      </c>
    </row>
    <row r="337" spans="1:9" x14ac:dyDescent="0.3">
      <c r="A337" s="32">
        <f>IF(B337&lt;&gt;"",ROWS($B$6:B337),"")</f>
        <v>332</v>
      </c>
      <c r="B337" s="33" t="s">
        <v>779</v>
      </c>
      <c r="C337" s="1" t="s">
        <v>780</v>
      </c>
      <c r="D337" s="33" t="s">
        <v>781</v>
      </c>
      <c r="E337" s="34">
        <v>297</v>
      </c>
      <c r="F337" s="35">
        <v>163</v>
      </c>
      <c r="G337" s="35">
        <v>1</v>
      </c>
      <c r="H337" s="36">
        <v>42587</v>
      </c>
      <c r="I337" s="37" t="s">
        <v>40</v>
      </c>
    </row>
    <row r="338" spans="1:9" x14ac:dyDescent="0.3">
      <c r="A338" s="32">
        <f>IF(B338&lt;&gt;"",ROWS($B$6:B338),"")</f>
        <v>333</v>
      </c>
      <c r="B338" s="33" t="s">
        <v>782</v>
      </c>
      <c r="C338" s="1" t="s">
        <v>783</v>
      </c>
      <c r="D338" s="33" t="s">
        <v>784</v>
      </c>
      <c r="E338" s="34">
        <v>278.89999999999998</v>
      </c>
      <c r="F338" s="35">
        <v>63</v>
      </c>
      <c r="G338" s="35">
        <v>1</v>
      </c>
      <c r="H338" s="36">
        <v>42251</v>
      </c>
      <c r="I338" s="37" t="s">
        <v>428</v>
      </c>
    </row>
    <row r="339" spans="1:9" x14ac:dyDescent="0.3">
      <c r="A339" s="32">
        <f>IF(B339&lt;&gt;"",ROWS($B$6:B339),"")</f>
        <v>334</v>
      </c>
      <c r="B339" s="33" t="s">
        <v>785</v>
      </c>
      <c r="C339" s="1" t="s">
        <v>785</v>
      </c>
      <c r="D339" s="33" t="s">
        <v>31</v>
      </c>
      <c r="E339" s="34">
        <v>240.6</v>
      </c>
      <c r="F339" s="35">
        <v>63</v>
      </c>
      <c r="G339" s="35">
        <v>3</v>
      </c>
      <c r="H339" s="36">
        <v>43426</v>
      </c>
      <c r="I339" s="37" t="s">
        <v>681</v>
      </c>
    </row>
    <row r="340" spans="1:9" x14ac:dyDescent="0.3">
      <c r="A340" s="32">
        <f>IF(B340&lt;&gt;"",ROWS($B$6:B340),"")</f>
        <v>335</v>
      </c>
      <c r="B340" s="33" t="s">
        <v>786</v>
      </c>
      <c r="C340" s="1" t="s">
        <v>787</v>
      </c>
      <c r="D340" s="33" t="s">
        <v>276</v>
      </c>
      <c r="E340" s="34">
        <v>224</v>
      </c>
      <c r="F340" s="35">
        <v>112</v>
      </c>
      <c r="G340" s="35">
        <v>1</v>
      </c>
      <c r="H340" s="36">
        <v>41691</v>
      </c>
      <c r="I340" s="37" t="s">
        <v>29</v>
      </c>
    </row>
    <row r="341" spans="1:9" x14ac:dyDescent="0.3">
      <c r="A341" s="32">
        <f>IF(B341&lt;&gt;"",ROWS($B$6:B341),"")</f>
        <v>336</v>
      </c>
      <c r="B341" s="33" t="s">
        <v>788</v>
      </c>
      <c r="C341" s="1" t="s">
        <v>789</v>
      </c>
      <c r="D341" s="33" t="s">
        <v>39</v>
      </c>
      <c r="E341" s="34">
        <v>220</v>
      </c>
      <c r="F341" s="35">
        <v>59</v>
      </c>
      <c r="G341" s="35">
        <v>1</v>
      </c>
      <c r="H341" s="36">
        <v>42356</v>
      </c>
      <c r="I341" s="37" t="s">
        <v>29</v>
      </c>
    </row>
    <row r="342" spans="1:9" x14ac:dyDescent="0.3">
      <c r="A342" s="32">
        <f>IF(B342&lt;&gt;"",ROWS($B$6:B342),"")</f>
        <v>337</v>
      </c>
      <c r="B342" s="33" t="s">
        <v>790</v>
      </c>
      <c r="C342" s="1" t="s">
        <v>791</v>
      </c>
      <c r="D342" s="33" t="s">
        <v>39</v>
      </c>
      <c r="E342" s="34">
        <v>214</v>
      </c>
      <c r="F342" s="35">
        <v>109</v>
      </c>
      <c r="G342" s="35">
        <v>1</v>
      </c>
      <c r="H342" s="36">
        <v>42188</v>
      </c>
      <c r="I342" s="37" t="s">
        <v>40</v>
      </c>
    </row>
    <row r="343" spans="1:9" x14ac:dyDescent="0.3">
      <c r="A343" s="32">
        <f>IF(B343&lt;&gt;"",ROWS($B$6:B343),"")</f>
        <v>338</v>
      </c>
      <c r="B343" s="33" t="s">
        <v>792</v>
      </c>
      <c r="C343" s="1" t="s">
        <v>793</v>
      </c>
      <c r="D343" s="33" t="s">
        <v>794</v>
      </c>
      <c r="E343" s="34">
        <v>194</v>
      </c>
      <c r="F343" s="35">
        <v>63</v>
      </c>
      <c r="G343" s="35">
        <v>2</v>
      </c>
      <c r="H343" s="36">
        <v>43441</v>
      </c>
      <c r="I343" s="37" t="s">
        <v>448</v>
      </c>
    </row>
    <row r="344" spans="1:9" x14ac:dyDescent="0.3">
      <c r="A344" s="32">
        <f>IF(B344&lt;&gt;"",ROWS($B$6:B344),"")</f>
        <v>339</v>
      </c>
      <c r="B344" s="33" t="s">
        <v>795</v>
      </c>
      <c r="C344" s="1" t="s">
        <v>796</v>
      </c>
      <c r="D344" s="33" t="s">
        <v>39</v>
      </c>
      <c r="E344" s="34">
        <v>188</v>
      </c>
      <c r="F344" s="35">
        <v>94</v>
      </c>
      <c r="G344" s="35">
        <v>1</v>
      </c>
      <c r="H344" s="36">
        <v>40466</v>
      </c>
      <c r="I344" s="37" t="s">
        <v>40</v>
      </c>
    </row>
    <row r="345" spans="1:9" x14ac:dyDescent="0.3">
      <c r="A345" s="32">
        <f>IF(B345&lt;&gt;"",ROWS($B$6:B345),"")</f>
        <v>340</v>
      </c>
      <c r="B345" s="33" t="s">
        <v>797</v>
      </c>
      <c r="C345" s="1" t="s">
        <v>798</v>
      </c>
      <c r="D345" s="33" t="s">
        <v>39</v>
      </c>
      <c r="E345" s="34">
        <v>185</v>
      </c>
      <c r="F345" s="35">
        <v>97</v>
      </c>
      <c r="G345" s="35">
        <v>1</v>
      </c>
      <c r="H345" s="36">
        <v>41467</v>
      </c>
      <c r="I345" s="37" t="s">
        <v>40</v>
      </c>
    </row>
    <row r="346" spans="1:9" x14ac:dyDescent="0.3">
      <c r="A346" s="32">
        <f>IF(B346&lt;&gt;"",ROWS($B$6:B346),"")</f>
        <v>341</v>
      </c>
      <c r="B346" s="33" t="s">
        <v>799</v>
      </c>
      <c r="C346" s="1" t="s">
        <v>800</v>
      </c>
      <c r="D346" s="33" t="s">
        <v>39</v>
      </c>
      <c r="E346" s="34">
        <v>181.5</v>
      </c>
      <c r="F346" s="35">
        <v>37</v>
      </c>
      <c r="G346" s="35">
        <v>1</v>
      </c>
      <c r="H346" s="36">
        <v>43042</v>
      </c>
      <c r="I346" s="37" t="s">
        <v>54</v>
      </c>
    </row>
    <row r="347" spans="1:9" x14ac:dyDescent="0.3">
      <c r="A347" s="32">
        <f>IF(B347&lt;&gt;"",ROWS($B$6:B347),"")</f>
        <v>342</v>
      </c>
      <c r="B347" s="33" t="s">
        <v>801</v>
      </c>
      <c r="C347" s="1" t="s">
        <v>802</v>
      </c>
      <c r="D347" s="33" t="s">
        <v>177</v>
      </c>
      <c r="E347" s="34">
        <v>178.5</v>
      </c>
      <c r="F347" s="35">
        <v>58</v>
      </c>
      <c r="G347" s="35">
        <v>3</v>
      </c>
      <c r="H347" s="36">
        <v>43196</v>
      </c>
      <c r="I347" s="37" t="s">
        <v>329</v>
      </c>
    </row>
    <row r="348" spans="1:9" x14ac:dyDescent="0.3">
      <c r="A348" s="32">
        <f>IF(B348&lt;&gt;"",ROWS($B$6:B348),"")</f>
        <v>343</v>
      </c>
      <c r="B348" s="33" t="s">
        <v>803</v>
      </c>
      <c r="C348" s="1" t="s">
        <v>804</v>
      </c>
      <c r="D348" s="33" t="s">
        <v>39</v>
      </c>
      <c r="E348" s="34">
        <v>165.6</v>
      </c>
      <c r="F348" s="35">
        <v>35</v>
      </c>
      <c r="G348" s="35">
        <v>1</v>
      </c>
      <c r="H348" s="36">
        <v>42993</v>
      </c>
      <c r="I348" s="37" t="s">
        <v>428</v>
      </c>
    </row>
    <row r="349" spans="1:9" x14ac:dyDescent="0.3">
      <c r="A349" s="32">
        <f>IF(B349&lt;&gt;"",ROWS($B$6:B349),"")</f>
        <v>344</v>
      </c>
      <c r="B349" s="33" t="s">
        <v>805</v>
      </c>
      <c r="C349" s="1" t="s">
        <v>806</v>
      </c>
      <c r="D349" s="33" t="s">
        <v>31</v>
      </c>
      <c r="E349" s="34">
        <v>165.5</v>
      </c>
      <c r="F349" s="35">
        <v>59</v>
      </c>
      <c r="G349" s="35">
        <v>1</v>
      </c>
      <c r="H349" s="36">
        <v>42790</v>
      </c>
      <c r="I349" s="37" t="s">
        <v>29</v>
      </c>
    </row>
    <row r="350" spans="1:9" x14ac:dyDescent="0.3">
      <c r="A350" s="32">
        <f>IF(B350&lt;&gt;"",ROWS($B$6:B350),"")</f>
        <v>345</v>
      </c>
      <c r="B350" s="33" t="s">
        <v>807</v>
      </c>
      <c r="C350" s="1" t="s">
        <v>808</v>
      </c>
      <c r="D350" s="33" t="s">
        <v>276</v>
      </c>
      <c r="E350" s="34">
        <v>164</v>
      </c>
      <c r="F350" s="35">
        <v>51</v>
      </c>
      <c r="G350" s="35">
        <v>2</v>
      </c>
      <c r="H350" s="36">
        <v>43196</v>
      </c>
      <c r="I350" s="37" t="s">
        <v>329</v>
      </c>
    </row>
    <row r="351" spans="1:9" x14ac:dyDescent="0.3">
      <c r="A351" s="32">
        <f>IF(B351&lt;&gt;"",ROWS($B$6:B351),"")</f>
        <v>346</v>
      </c>
      <c r="B351" s="33" t="s">
        <v>809</v>
      </c>
      <c r="C351" s="1" t="s">
        <v>809</v>
      </c>
      <c r="D351" s="33" t="s">
        <v>744</v>
      </c>
      <c r="E351" s="34">
        <v>151</v>
      </c>
      <c r="F351" s="35">
        <v>57</v>
      </c>
      <c r="G351" s="35">
        <v>1</v>
      </c>
      <c r="H351" s="36">
        <v>42637</v>
      </c>
      <c r="I351" s="37" t="s">
        <v>513</v>
      </c>
    </row>
    <row r="352" spans="1:9" x14ac:dyDescent="0.3">
      <c r="A352" s="32">
        <f>IF(B352&lt;&gt;"",ROWS($B$6:B352),"")</f>
        <v>347</v>
      </c>
      <c r="B352" s="33" t="s">
        <v>810</v>
      </c>
      <c r="C352" s="1" t="s">
        <v>811</v>
      </c>
      <c r="D352" s="33" t="s">
        <v>812</v>
      </c>
      <c r="E352" s="34">
        <v>140</v>
      </c>
      <c r="F352" s="35">
        <v>44</v>
      </c>
      <c r="G352" s="35">
        <v>1</v>
      </c>
      <c r="H352" s="36">
        <v>43196</v>
      </c>
      <c r="I352" s="37" t="s">
        <v>329</v>
      </c>
    </row>
    <row r="353" spans="1:9" x14ac:dyDescent="0.3">
      <c r="A353" s="8">
        <f>IF(B353&lt;&gt;"",ROWS($B$6:B353),"")</f>
        <v>348</v>
      </c>
      <c r="B353" s="1" t="s">
        <v>813</v>
      </c>
      <c r="C353" s="1" t="s">
        <v>814</v>
      </c>
      <c r="D353" s="1" t="s">
        <v>539</v>
      </c>
      <c r="E353" s="21">
        <v>125</v>
      </c>
      <c r="F353" s="9">
        <v>34</v>
      </c>
      <c r="G353" s="9">
        <v>1</v>
      </c>
      <c r="H353" s="10">
        <v>43063</v>
      </c>
      <c r="I353" s="11" t="s">
        <v>126</v>
      </c>
    </row>
    <row r="354" spans="1:9" x14ac:dyDescent="0.3">
      <c r="A354" s="32">
        <f>IF(B354&lt;&gt;"",ROWS($B$6:B354),"")</f>
        <v>349</v>
      </c>
      <c r="B354" s="33" t="s">
        <v>815</v>
      </c>
      <c r="C354" s="1" t="s">
        <v>816</v>
      </c>
      <c r="D354" s="33" t="s">
        <v>276</v>
      </c>
      <c r="E354" s="34">
        <v>115.1</v>
      </c>
      <c r="F354" s="35">
        <v>24</v>
      </c>
      <c r="G354" s="35">
        <v>1</v>
      </c>
      <c r="H354" s="36">
        <v>42930</v>
      </c>
      <c r="I354" s="37" t="s">
        <v>428</v>
      </c>
    </row>
    <row r="355" spans="1:9" x14ac:dyDescent="0.3">
      <c r="A355" s="32">
        <f>IF(B355&lt;&gt;"",ROWS($B$6:B355),"")</f>
        <v>350</v>
      </c>
      <c r="B355" s="33" t="s">
        <v>817</v>
      </c>
      <c r="C355" s="1" t="s">
        <v>818</v>
      </c>
      <c r="D355" s="33" t="s">
        <v>39</v>
      </c>
      <c r="E355" s="34">
        <v>113.02</v>
      </c>
      <c r="F355" s="35">
        <v>23</v>
      </c>
      <c r="G355" s="35">
        <v>1</v>
      </c>
      <c r="H355" s="36">
        <v>42937</v>
      </c>
      <c r="I355" s="37" t="s">
        <v>49</v>
      </c>
    </row>
    <row r="356" spans="1:9" x14ac:dyDescent="0.3">
      <c r="A356" s="32">
        <f>IF(B356&lt;&gt;"",ROWS($B$6:B356),"")</f>
        <v>351</v>
      </c>
      <c r="B356" s="33" t="s">
        <v>819</v>
      </c>
      <c r="C356" s="1" t="s">
        <v>820</v>
      </c>
      <c r="D356" s="33" t="s">
        <v>821</v>
      </c>
      <c r="E356" s="34">
        <v>86</v>
      </c>
      <c r="F356" s="35">
        <v>28</v>
      </c>
      <c r="G356" s="35">
        <v>1</v>
      </c>
      <c r="H356" s="36">
        <v>43196</v>
      </c>
      <c r="I356" s="37" t="s">
        <v>329</v>
      </c>
    </row>
    <row r="357" spans="1:9" x14ac:dyDescent="0.3">
      <c r="A357" s="32">
        <f>IF(B357&lt;&gt;"",ROWS($B$6:B357),"")</f>
        <v>352</v>
      </c>
      <c r="B357" s="33" t="s">
        <v>822</v>
      </c>
      <c r="C357" s="1" t="s">
        <v>823</v>
      </c>
      <c r="D357" s="33" t="s">
        <v>324</v>
      </c>
      <c r="E357" s="34">
        <v>82</v>
      </c>
      <c r="F357" s="35">
        <v>15</v>
      </c>
      <c r="G357" s="35">
        <v>1</v>
      </c>
      <c r="H357" s="36">
        <v>43441</v>
      </c>
      <c r="I357" s="37" t="s">
        <v>448</v>
      </c>
    </row>
    <row r="358" spans="1:9" x14ac:dyDescent="0.3">
      <c r="A358" s="8">
        <f>IF(B358&lt;&gt;"",ROWS($B$6:B358),"")</f>
        <v>353</v>
      </c>
      <c r="B358" s="1" t="s">
        <v>824</v>
      </c>
      <c r="C358" s="1" t="s">
        <v>824</v>
      </c>
      <c r="D358" s="1" t="s">
        <v>276</v>
      </c>
      <c r="E358" s="21">
        <v>53</v>
      </c>
      <c r="F358" s="9">
        <v>17</v>
      </c>
      <c r="G358" s="9">
        <v>1</v>
      </c>
      <c r="H358" s="10">
        <v>43196</v>
      </c>
      <c r="I358" s="11" t="s">
        <v>329</v>
      </c>
    </row>
    <row r="359" spans="1:9" x14ac:dyDescent="0.3">
      <c r="A359" s="8">
        <f>IF(B359&lt;&gt;"",ROWS($B$6:B359),"")</f>
        <v>354</v>
      </c>
      <c r="B359" s="1" t="s">
        <v>825</v>
      </c>
      <c r="C359" s="1" t="s">
        <v>825</v>
      </c>
      <c r="D359" s="1" t="s">
        <v>826</v>
      </c>
      <c r="E359" s="21">
        <v>31</v>
      </c>
      <c r="F359" s="9">
        <v>8</v>
      </c>
      <c r="G359" s="9">
        <v>1</v>
      </c>
      <c r="H359" s="10">
        <v>43196</v>
      </c>
      <c r="I359" s="11" t="s">
        <v>329</v>
      </c>
    </row>
    <row r="360" spans="1:9" x14ac:dyDescent="0.3">
      <c r="A360" s="8">
        <f>IF(B360&lt;&gt;"",ROWS($B$6:B360),"")</f>
        <v>355</v>
      </c>
      <c r="B360" s="1" t="s">
        <v>827</v>
      </c>
      <c r="C360" s="1" t="s">
        <v>828</v>
      </c>
      <c r="D360" s="1" t="s">
        <v>829</v>
      </c>
      <c r="E360" s="21">
        <v>31</v>
      </c>
      <c r="F360" s="9">
        <v>11</v>
      </c>
      <c r="G360" s="9">
        <v>1</v>
      </c>
      <c r="H360" s="10">
        <v>43196</v>
      </c>
      <c r="I360" s="11" t="s">
        <v>329</v>
      </c>
    </row>
    <row r="361" spans="1:9" x14ac:dyDescent="0.3">
      <c r="A361" s="8">
        <f>IF(B361&lt;&gt;"",ROWS($B$6:B361),"")</f>
        <v>356</v>
      </c>
      <c r="B361" s="1" t="s">
        <v>830</v>
      </c>
      <c r="C361" s="1" t="s">
        <v>831</v>
      </c>
      <c r="D361" s="1" t="s">
        <v>39</v>
      </c>
      <c r="E361" s="21">
        <v>27</v>
      </c>
      <c r="F361" s="9">
        <v>9</v>
      </c>
      <c r="G361" s="9">
        <v>1</v>
      </c>
      <c r="H361" s="10">
        <v>43014</v>
      </c>
      <c r="I361" s="11" t="s">
        <v>29</v>
      </c>
    </row>
    <row r="362" spans="1:9" x14ac:dyDescent="0.3">
      <c r="A362" t="s">
        <v>12</v>
      </c>
      <c r="B362">
        <f>SUBTOTAL(103,_2018[Filmo pavadinimas])</f>
        <v>356</v>
      </c>
      <c r="E362" s="19">
        <f>SUBTOTAL(109,_2018[Pajamos])</f>
        <v>22406025.039999999</v>
      </c>
      <c r="F362" s="12">
        <f>SUBTOTAL(109,_2018[Žiūrovų skaičius])</f>
        <v>4264574</v>
      </c>
    </row>
    <row r="364" spans="1:9" x14ac:dyDescent="0.3">
      <c r="D364" s="2" t="s">
        <v>13</v>
      </c>
      <c r="E364" s="22" t="s">
        <v>5</v>
      </c>
      <c r="F364" s="3" t="s">
        <v>6</v>
      </c>
    </row>
    <row r="365" spans="1:9" x14ac:dyDescent="0.3">
      <c r="D365" s="1" t="s">
        <v>25</v>
      </c>
      <c r="E365" s="23">
        <f>Table3[[#Totals],[Pajamos]]</f>
        <v>2569689.42</v>
      </c>
      <c r="F365" s="50">
        <f>Table3[[#Totals],[Žiūrovų skaičius]]</f>
        <v>495555</v>
      </c>
    </row>
    <row r="366" spans="1:9" x14ac:dyDescent="0.3">
      <c r="D366" s="1" t="s">
        <v>14</v>
      </c>
      <c r="E366" s="23">
        <f>Table3_Vasaris[[#Totals],[Pajamos]]</f>
        <v>2090596.4800000004</v>
      </c>
      <c r="F366" s="50">
        <f>Table3_Vasaris[[#Totals],[Žiūrovų skaičius]]</f>
        <v>394565</v>
      </c>
    </row>
    <row r="367" spans="1:9" x14ac:dyDescent="0.3">
      <c r="D367" s="1" t="s">
        <v>15</v>
      </c>
      <c r="E367" s="23">
        <f>Table3_Kovas[[#Totals],[Pajamos]]</f>
        <v>1435251.2599999995</v>
      </c>
      <c r="F367" s="50">
        <f>Table3_Kovas[[#Totals],[Žiūrovų skaičius]]</f>
        <v>277306</v>
      </c>
    </row>
    <row r="368" spans="1:9" x14ac:dyDescent="0.3">
      <c r="D368" s="1" t="s">
        <v>16</v>
      </c>
      <c r="E368" s="23">
        <f>Table3_Balandis[[#Totals],[Pajamos]]</f>
        <v>1370429.1200000003</v>
      </c>
      <c r="F368" s="50">
        <f>Table3_Balandis[[#Totals],[Žiūrovų skaičius]]</f>
        <v>267294</v>
      </c>
    </row>
    <row r="369" spans="4:6" x14ac:dyDescent="0.3">
      <c r="D369" s="1" t="s">
        <v>17</v>
      </c>
      <c r="E369" s="23">
        <f>Table3_Gegužė[[#Totals],[Pajamos]]</f>
        <v>898938.83</v>
      </c>
      <c r="F369" s="50">
        <f>Table3_Gegužė[[#Totals],[Žiūrovų skaičius]]</f>
        <v>176162</v>
      </c>
    </row>
    <row r="370" spans="4:6" x14ac:dyDescent="0.3">
      <c r="D370" s="1" t="s">
        <v>18</v>
      </c>
      <c r="E370" s="23">
        <f>Table3_Birželis[[#Totals],[Pajamos]]</f>
        <v>1118541.51</v>
      </c>
      <c r="F370" s="50">
        <f>Table3_Birželis[[#Totals],[Žiūrovų skaičius]]</f>
        <v>223818</v>
      </c>
    </row>
    <row r="371" spans="4:6" x14ac:dyDescent="0.3">
      <c r="D371" s="1" t="s">
        <v>19</v>
      </c>
      <c r="E371" s="23">
        <f>Table3_Liepa[[#Totals],[Pajamos]]</f>
        <v>1379716.71</v>
      </c>
      <c r="F371" s="50">
        <f>Table3_Liepa[[#Totals],[Žiūrovų skaičius]]</f>
        <v>269827</v>
      </c>
    </row>
    <row r="372" spans="4:6" x14ac:dyDescent="0.3">
      <c r="D372" s="1" t="s">
        <v>20</v>
      </c>
      <c r="E372" s="23">
        <f>Table3_Rugpjūtis[[#Totals],[Pajamos]]</f>
        <v>1979695.659999999</v>
      </c>
      <c r="F372" s="50">
        <f>Table3_Rugpjūtis[[#Totals],[Žiūrovų skaičius]]</f>
        <v>383429</v>
      </c>
    </row>
    <row r="373" spans="4:6" x14ac:dyDescent="0.3">
      <c r="D373" s="1" t="s">
        <v>21</v>
      </c>
      <c r="E373" s="23">
        <f>Table3_Rugsėjis[[#Totals],[Pajamos]]</f>
        <v>1485491.0999999999</v>
      </c>
      <c r="F373" s="50">
        <f>Table3_Rugsėjis[[#Totals],[Žiūrovų skaičius]]</f>
        <v>273832</v>
      </c>
    </row>
    <row r="374" spans="4:6" x14ac:dyDescent="0.3">
      <c r="D374" s="1" t="s">
        <v>22</v>
      </c>
      <c r="E374" s="23">
        <f>Table3_Spalis[[#Totals],[Pajamos]]</f>
        <v>2733513.7400000007</v>
      </c>
      <c r="F374" s="50">
        <f>Table3_Spalis[[#Totals],[Žiūrovų skaičius]]</f>
        <v>517614</v>
      </c>
    </row>
    <row r="375" spans="4:6" x14ac:dyDescent="0.3">
      <c r="D375" s="1" t="s">
        <v>23</v>
      </c>
      <c r="E375" s="23">
        <f>Table3_Lapkritis[[#Totals],[Pajamos]]</f>
        <v>2756552.5200000014</v>
      </c>
      <c r="F375" s="50">
        <f>Table3_Lapkritis[[#Totals],[Žiūrovų skaičius]]</f>
        <v>501518</v>
      </c>
    </row>
    <row r="376" spans="4:6" ht="15" customHeight="1" thickBot="1" x14ac:dyDescent="0.35">
      <c r="D376" s="1" t="s">
        <v>0</v>
      </c>
      <c r="E376" s="23">
        <f>Table3_Gruodis[[#Totals],[Pajamos]]</f>
        <v>2587608.69</v>
      </c>
      <c r="F376" s="50">
        <f>Table3_Gruodis[[#Totals],[Žiūrovų skaičius]]</f>
        <v>483654</v>
      </c>
    </row>
    <row r="377" spans="4:6" x14ac:dyDescent="0.3">
      <c r="D377" s="46" t="s">
        <v>24</v>
      </c>
      <c r="E377" s="24">
        <f>SUM(E365:E376)</f>
        <v>22406025.040000003</v>
      </c>
      <c r="F377" s="4">
        <f>SUM(F365:F376)</f>
        <v>4264574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2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25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30</v>
      </c>
      <c r="C6" s="1" t="s">
        <v>30</v>
      </c>
      <c r="D6" s="1" t="s">
        <v>31</v>
      </c>
      <c r="E6" s="21">
        <v>848315</v>
      </c>
      <c r="F6" s="9">
        <v>155259</v>
      </c>
      <c r="G6" s="9">
        <v>18</v>
      </c>
      <c r="H6" s="53">
        <v>43098</v>
      </c>
      <c r="I6" s="11" t="s">
        <v>32</v>
      </c>
    </row>
    <row r="7" spans="1:9" x14ac:dyDescent="0.3">
      <c r="A7" s="8">
        <f>IF(B7&lt;&gt;"",ROWS($B$6:B7),"")</f>
        <v>2</v>
      </c>
      <c r="B7" s="1" t="s">
        <v>60</v>
      </c>
      <c r="C7" s="1" t="s">
        <v>60</v>
      </c>
      <c r="D7" s="1" t="s">
        <v>31</v>
      </c>
      <c r="E7" s="21">
        <v>252033</v>
      </c>
      <c r="F7" s="9">
        <v>49932</v>
      </c>
      <c r="G7" s="9">
        <v>17</v>
      </c>
      <c r="H7" s="53">
        <v>43119</v>
      </c>
      <c r="I7" s="11" t="s">
        <v>61</v>
      </c>
    </row>
    <row r="8" spans="1:9" x14ac:dyDescent="0.3">
      <c r="A8" s="8">
        <f>IF(B8&lt;&gt;"",ROWS($B$6:B8),"")</f>
        <v>3</v>
      </c>
      <c r="B8" s="1" t="s">
        <v>76</v>
      </c>
      <c r="C8" s="1" t="s">
        <v>77</v>
      </c>
      <c r="D8" s="1" t="s">
        <v>39</v>
      </c>
      <c r="E8" s="21">
        <v>214560.14</v>
      </c>
      <c r="F8" s="9">
        <v>45688</v>
      </c>
      <c r="G8" s="9">
        <v>31</v>
      </c>
      <c r="H8" s="53">
        <v>43105</v>
      </c>
      <c r="I8" s="11" t="s">
        <v>54</v>
      </c>
    </row>
    <row r="9" spans="1:9" x14ac:dyDescent="0.3">
      <c r="A9" s="8">
        <f>IF(B9&lt;&gt;"",ROWS($B$6:B9),"")</f>
        <v>4</v>
      </c>
      <c r="B9" s="1" t="s">
        <v>98</v>
      </c>
      <c r="C9" s="1" t="s">
        <v>99</v>
      </c>
      <c r="D9" s="1" t="s">
        <v>39</v>
      </c>
      <c r="E9" s="21">
        <v>176977.51</v>
      </c>
      <c r="F9" s="9">
        <v>31537</v>
      </c>
      <c r="G9" s="9">
        <v>15</v>
      </c>
      <c r="H9" s="53">
        <v>43105</v>
      </c>
      <c r="I9" s="11" t="s">
        <v>44</v>
      </c>
    </row>
    <row r="10" spans="1:9" x14ac:dyDescent="0.3">
      <c r="A10" s="8">
        <f>IF(B10&lt;&gt;"",ROWS($B$6:B10),"")</f>
        <v>5</v>
      </c>
      <c r="B10" s="1" t="s">
        <v>96</v>
      </c>
      <c r="C10" s="1" t="s">
        <v>97</v>
      </c>
      <c r="D10" s="1" t="s">
        <v>39</v>
      </c>
      <c r="E10" s="21">
        <v>163999.51</v>
      </c>
      <c r="F10" s="9">
        <v>28434</v>
      </c>
      <c r="G10" s="9">
        <v>10</v>
      </c>
      <c r="H10" s="53">
        <v>43091</v>
      </c>
      <c r="I10" s="11" t="s">
        <v>44</v>
      </c>
    </row>
    <row r="11" spans="1:9" x14ac:dyDescent="0.3">
      <c r="A11" s="8">
        <f>IF(B11&lt;&gt;"",ROWS($B$6:B11),"")</f>
        <v>6</v>
      </c>
      <c r="B11" s="1" t="s">
        <v>92</v>
      </c>
      <c r="C11" s="1" t="s">
        <v>93</v>
      </c>
      <c r="D11" s="1" t="s">
        <v>39</v>
      </c>
      <c r="E11" s="21">
        <v>136314.82999999999</v>
      </c>
      <c r="F11" s="9">
        <v>29905</v>
      </c>
      <c r="G11" s="9">
        <v>23</v>
      </c>
      <c r="H11" s="53">
        <v>43084</v>
      </c>
      <c r="I11" s="11" t="s">
        <v>36</v>
      </c>
    </row>
    <row r="12" spans="1:9" x14ac:dyDescent="0.3">
      <c r="A12" s="8">
        <f>IF(B12&lt;&gt;"",ROWS($B$6:B12),"")</f>
        <v>7</v>
      </c>
      <c r="B12" s="1" t="s">
        <v>90</v>
      </c>
      <c r="C12" s="1" t="s">
        <v>91</v>
      </c>
      <c r="D12" s="1" t="s">
        <v>39</v>
      </c>
      <c r="E12" s="21">
        <v>84918.11</v>
      </c>
      <c r="F12" s="9">
        <v>15356</v>
      </c>
      <c r="G12" s="9">
        <v>15</v>
      </c>
      <c r="H12" s="53">
        <v>43126</v>
      </c>
      <c r="I12" s="11" t="s">
        <v>36</v>
      </c>
    </row>
    <row r="13" spans="1:9" x14ac:dyDescent="0.3">
      <c r="A13" s="8">
        <f>IF(B13&lt;&gt;"",ROWS($B$6:B13),"")</f>
        <v>8</v>
      </c>
      <c r="B13" s="1" t="s">
        <v>175</v>
      </c>
      <c r="C13" s="1" t="s">
        <v>176</v>
      </c>
      <c r="D13" s="1" t="s">
        <v>177</v>
      </c>
      <c r="E13" s="21">
        <v>65327</v>
      </c>
      <c r="F13" s="9">
        <v>11747</v>
      </c>
      <c r="G13" s="9">
        <v>8</v>
      </c>
      <c r="H13" s="53">
        <v>43112</v>
      </c>
      <c r="I13" s="11" t="s">
        <v>126</v>
      </c>
    </row>
    <row r="14" spans="1:9" x14ac:dyDescent="0.3">
      <c r="A14" s="8">
        <f>IF(B14&lt;&gt;"",ROWS($B$6:B14),"")</f>
        <v>9</v>
      </c>
      <c r="B14" s="1" t="s">
        <v>214</v>
      </c>
      <c r="C14" s="1" t="s">
        <v>215</v>
      </c>
      <c r="D14" s="1" t="s">
        <v>39</v>
      </c>
      <c r="E14" s="21">
        <v>59424.85</v>
      </c>
      <c r="F14" s="9">
        <v>11196</v>
      </c>
      <c r="G14" s="9">
        <v>13</v>
      </c>
      <c r="H14" s="53">
        <v>43105</v>
      </c>
      <c r="I14" s="11" t="s">
        <v>146</v>
      </c>
    </row>
    <row r="15" spans="1:9" x14ac:dyDescent="0.3">
      <c r="A15" s="8">
        <f>IF(B15&lt;&gt;"",ROWS($B$6:B15),"")</f>
        <v>10</v>
      </c>
      <c r="B15" s="1" t="s">
        <v>138</v>
      </c>
      <c r="C15" s="1" t="s">
        <v>139</v>
      </c>
      <c r="D15" s="1" t="s">
        <v>39</v>
      </c>
      <c r="E15" s="21">
        <v>55992.76</v>
      </c>
      <c r="F15" s="9">
        <v>10930</v>
      </c>
      <c r="G15" s="9">
        <v>15</v>
      </c>
      <c r="H15" s="53">
        <v>43119</v>
      </c>
      <c r="I15" s="11" t="s">
        <v>36</v>
      </c>
    </row>
    <row r="16" spans="1:9" x14ac:dyDescent="0.3">
      <c r="A16" s="8">
        <f>IF(B16&lt;&gt;"",ROWS($B$6:B16),"")</f>
        <v>11</v>
      </c>
      <c r="B16" s="1" t="s">
        <v>243</v>
      </c>
      <c r="C16" s="1" t="s">
        <v>244</v>
      </c>
      <c r="D16" s="1" t="s">
        <v>39</v>
      </c>
      <c r="E16" s="21">
        <v>50688.38</v>
      </c>
      <c r="F16" s="9">
        <v>9604</v>
      </c>
      <c r="G16" s="9">
        <v>10</v>
      </c>
      <c r="H16" s="53">
        <v>43112</v>
      </c>
      <c r="I16" s="11" t="s">
        <v>29</v>
      </c>
    </row>
    <row r="17" spans="1:9" x14ac:dyDescent="0.3">
      <c r="A17" s="8">
        <f>IF(B17&lt;&gt;"",ROWS($B$6:B17),"")</f>
        <v>12</v>
      </c>
      <c r="B17" s="1" t="s">
        <v>245</v>
      </c>
      <c r="C17" s="1" t="s">
        <v>245</v>
      </c>
      <c r="D17" s="1" t="s">
        <v>31</v>
      </c>
      <c r="E17" s="21">
        <v>49469</v>
      </c>
      <c r="F17" s="9">
        <v>9744</v>
      </c>
      <c r="G17" s="9">
        <v>8</v>
      </c>
      <c r="H17" s="53">
        <v>43035</v>
      </c>
      <c r="I17" s="11" t="s">
        <v>32</v>
      </c>
    </row>
    <row r="18" spans="1:9" x14ac:dyDescent="0.3">
      <c r="A18" s="8">
        <f>IF(B18&lt;&gt;"",ROWS($B$6:B18),"")</f>
        <v>13</v>
      </c>
      <c r="B18" s="1" t="s">
        <v>250</v>
      </c>
      <c r="C18" s="1" t="s">
        <v>251</v>
      </c>
      <c r="D18" s="1" t="s">
        <v>39</v>
      </c>
      <c r="E18" s="21">
        <v>48229.58</v>
      </c>
      <c r="F18" s="9">
        <v>8370</v>
      </c>
      <c r="G18" s="9">
        <v>17</v>
      </c>
      <c r="H18" s="53">
        <v>43084</v>
      </c>
      <c r="I18" s="11" t="s">
        <v>54</v>
      </c>
    </row>
    <row r="19" spans="1:9" x14ac:dyDescent="0.3">
      <c r="A19" s="8">
        <f>IF(B19&lt;&gt;"",ROWS($B$6:B19),"")</f>
        <v>14</v>
      </c>
      <c r="B19" s="1" t="s">
        <v>255</v>
      </c>
      <c r="C19" s="1" t="s">
        <v>256</v>
      </c>
      <c r="D19" s="1" t="s">
        <v>39</v>
      </c>
      <c r="E19" s="21">
        <v>46823.63</v>
      </c>
      <c r="F19" s="9">
        <v>8456</v>
      </c>
      <c r="G19" s="9">
        <v>11</v>
      </c>
      <c r="H19" s="53">
        <v>43105</v>
      </c>
      <c r="I19" s="11" t="s">
        <v>29</v>
      </c>
    </row>
    <row r="20" spans="1:9" x14ac:dyDescent="0.3">
      <c r="A20" s="8">
        <f>IF(B20&lt;&gt;"",ROWS($B$6:B20),"")</f>
        <v>15</v>
      </c>
      <c r="B20" s="1" t="s">
        <v>287</v>
      </c>
      <c r="C20" s="1" t="s">
        <v>288</v>
      </c>
      <c r="D20" s="1" t="s">
        <v>177</v>
      </c>
      <c r="E20" s="21">
        <v>35064</v>
      </c>
      <c r="F20" s="9">
        <v>6254</v>
      </c>
      <c r="G20" s="9">
        <v>6</v>
      </c>
      <c r="H20" s="53">
        <v>43091</v>
      </c>
      <c r="I20" s="11" t="s">
        <v>126</v>
      </c>
    </row>
    <row r="21" spans="1:9" x14ac:dyDescent="0.3">
      <c r="A21" s="8">
        <f>IF(B21&lt;&gt;"",ROWS($B$6:B21),"")</f>
        <v>16</v>
      </c>
      <c r="B21" s="1" t="s">
        <v>304</v>
      </c>
      <c r="C21" s="1" t="s">
        <v>305</v>
      </c>
      <c r="D21" s="1" t="s">
        <v>39</v>
      </c>
      <c r="E21" s="21">
        <v>30811.55</v>
      </c>
      <c r="F21" s="9">
        <v>6036</v>
      </c>
      <c r="G21" s="9">
        <v>15</v>
      </c>
      <c r="H21" s="53">
        <v>43112</v>
      </c>
      <c r="I21" s="11" t="s">
        <v>40</v>
      </c>
    </row>
    <row r="22" spans="1:9" x14ac:dyDescent="0.3">
      <c r="A22" s="8">
        <f>IF(B22&lt;&gt;"",ROWS($B$6:B22),"")</f>
        <v>17</v>
      </c>
      <c r="B22" s="1" t="s">
        <v>274</v>
      </c>
      <c r="C22" s="1" t="s">
        <v>275</v>
      </c>
      <c r="D22" s="1" t="s">
        <v>276</v>
      </c>
      <c r="E22" s="21">
        <v>30180.94</v>
      </c>
      <c r="F22" s="9">
        <v>7596</v>
      </c>
      <c r="G22" s="9">
        <v>19</v>
      </c>
      <c r="H22" s="53">
        <v>43119</v>
      </c>
      <c r="I22" s="11" t="s">
        <v>29</v>
      </c>
    </row>
    <row r="23" spans="1:9" x14ac:dyDescent="0.3">
      <c r="A23" s="8">
        <f>IF(B23&lt;&gt;"",ROWS($B$6:B23),"")</f>
        <v>18</v>
      </c>
      <c r="B23" s="1" t="s">
        <v>325</v>
      </c>
      <c r="C23" s="1" t="s">
        <v>326</v>
      </c>
      <c r="D23" s="1" t="s">
        <v>39</v>
      </c>
      <c r="E23" s="21">
        <v>28412.32</v>
      </c>
      <c r="F23" s="9">
        <v>5462</v>
      </c>
      <c r="G23" s="9">
        <v>12</v>
      </c>
      <c r="H23" s="53">
        <v>43091</v>
      </c>
      <c r="I23" s="11" t="s">
        <v>36</v>
      </c>
    </row>
    <row r="24" spans="1:9" x14ac:dyDescent="0.3">
      <c r="A24" s="8">
        <f>IF(B24&lt;&gt;"",ROWS($B$6:B24),"")</f>
        <v>19</v>
      </c>
      <c r="B24" s="1" t="s">
        <v>352</v>
      </c>
      <c r="C24" s="1" t="s">
        <v>353</v>
      </c>
      <c r="D24" s="1" t="s">
        <v>177</v>
      </c>
      <c r="E24" s="21">
        <v>24021</v>
      </c>
      <c r="F24" s="9">
        <v>5753</v>
      </c>
      <c r="G24" s="9">
        <v>12</v>
      </c>
      <c r="H24" s="53">
        <v>43098</v>
      </c>
      <c r="I24" s="11" t="s">
        <v>126</v>
      </c>
    </row>
    <row r="25" spans="1:9" x14ac:dyDescent="0.3">
      <c r="A25" s="8">
        <f>IF(B25&lt;&gt;"",ROWS($B$6:B25),"")</f>
        <v>20</v>
      </c>
      <c r="B25" s="1" t="s">
        <v>380</v>
      </c>
      <c r="C25" s="1" t="s">
        <v>381</v>
      </c>
      <c r="D25" s="1" t="s">
        <v>382</v>
      </c>
      <c r="E25" s="21">
        <v>21829.18</v>
      </c>
      <c r="F25" s="9">
        <v>4760</v>
      </c>
      <c r="G25" s="9">
        <v>10</v>
      </c>
      <c r="H25" s="53">
        <v>43070</v>
      </c>
      <c r="I25" s="11" t="s">
        <v>29</v>
      </c>
    </row>
    <row r="26" spans="1:9" x14ac:dyDescent="0.3">
      <c r="A26" s="8">
        <f>IF(B26&lt;&gt;"",ROWS($B$6:B26),"")</f>
        <v>21</v>
      </c>
      <c r="B26" s="1" t="s">
        <v>299</v>
      </c>
      <c r="C26" s="1" t="s">
        <v>300</v>
      </c>
      <c r="D26" s="1" t="s">
        <v>39</v>
      </c>
      <c r="E26" s="21">
        <v>20315</v>
      </c>
      <c r="F26" s="9">
        <v>3730</v>
      </c>
      <c r="G26" s="9">
        <v>12</v>
      </c>
      <c r="H26" s="53">
        <v>42761</v>
      </c>
      <c r="I26" s="11" t="s">
        <v>29</v>
      </c>
    </row>
    <row r="27" spans="1:9" x14ac:dyDescent="0.3">
      <c r="A27" s="8">
        <f>IF(B27&lt;&gt;"",ROWS($B$6:B27),"")</f>
        <v>22</v>
      </c>
      <c r="B27" s="1" t="s">
        <v>389</v>
      </c>
      <c r="C27" s="1" t="s">
        <v>390</v>
      </c>
      <c r="D27" s="1" t="s">
        <v>39</v>
      </c>
      <c r="E27" s="21">
        <v>19732.509999999998</v>
      </c>
      <c r="F27" s="9">
        <v>4081</v>
      </c>
      <c r="G27" s="9">
        <v>14</v>
      </c>
      <c r="H27" s="53">
        <v>43119</v>
      </c>
      <c r="I27" s="11" t="s">
        <v>114</v>
      </c>
    </row>
    <row r="28" spans="1:9" x14ac:dyDescent="0.3">
      <c r="A28" s="8">
        <f>IF(B28&lt;&gt;"",ROWS($B$6:B28),"")</f>
        <v>23</v>
      </c>
      <c r="B28" s="1" t="s">
        <v>446</v>
      </c>
      <c r="C28" s="1" t="s">
        <v>447</v>
      </c>
      <c r="D28" s="1" t="s">
        <v>840</v>
      </c>
      <c r="E28" s="21">
        <v>11351.2</v>
      </c>
      <c r="F28" s="9">
        <v>2469</v>
      </c>
      <c r="G28" s="9">
        <v>3</v>
      </c>
      <c r="H28" s="53">
        <v>43070</v>
      </c>
      <c r="I28" s="11" t="s">
        <v>448</v>
      </c>
    </row>
    <row r="29" spans="1:9" x14ac:dyDescent="0.3">
      <c r="A29" s="8">
        <f>IF(B29&lt;&gt;"",ROWS($B$6:B29),"")</f>
        <v>24</v>
      </c>
      <c r="B29" s="1" t="s">
        <v>454</v>
      </c>
      <c r="C29" s="1" t="s">
        <v>455</v>
      </c>
      <c r="D29" s="1" t="s">
        <v>456</v>
      </c>
      <c r="E29" s="21">
        <v>11030.76</v>
      </c>
      <c r="F29" s="9">
        <v>2230</v>
      </c>
      <c r="G29" s="9">
        <v>12</v>
      </c>
      <c r="H29" s="53">
        <v>43112</v>
      </c>
      <c r="I29" s="11" t="s">
        <v>146</v>
      </c>
    </row>
    <row r="30" spans="1:9" x14ac:dyDescent="0.3">
      <c r="A30" s="8">
        <f>IF(B30&lt;&gt;"",ROWS($B$6:B30),"")</f>
        <v>25</v>
      </c>
      <c r="B30" s="1" t="s">
        <v>436</v>
      </c>
      <c r="C30" s="1" t="s">
        <v>437</v>
      </c>
      <c r="D30" s="1" t="s">
        <v>39</v>
      </c>
      <c r="E30" s="21">
        <v>7931</v>
      </c>
      <c r="F30" s="9">
        <v>1743</v>
      </c>
      <c r="G30" s="9">
        <v>7</v>
      </c>
      <c r="H30" s="53">
        <v>43126</v>
      </c>
      <c r="I30" s="11" t="s">
        <v>428</v>
      </c>
    </row>
    <row r="31" spans="1:9" x14ac:dyDescent="0.3">
      <c r="A31" s="8">
        <f>IF(B31&lt;&gt;"",ROWS($B$6:B31),"")</f>
        <v>26</v>
      </c>
      <c r="B31" s="1" t="s">
        <v>543</v>
      </c>
      <c r="C31" s="1" t="s">
        <v>544</v>
      </c>
      <c r="D31" s="1" t="s">
        <v>39</v>
      </c>
      <c r="E31" s="21">
        <v>7716.43</v>
      </c>
      <c r="F31" s="9">
        <v>1655</v>
      </c>
      <c r="G31" s="9">
        <v>8</v>
      </c>
      <c r="H31" s="53">
        <v>43119</v>
      </c>
      <c r="I31" s="11" t="s">
        <v>146</v>
      </c>
    </row>
    <row r="32" spans="1:9" x14ac:dyDescent="0.3">
      <c r="A32" s="8">
        <f>IF(B32&lt;&gt;"",ROWS($B$6:B32),"")</f>
        <v>27</v>
      </c>
      <c r="B32" s="1" t="s">
        <v>383</v>
      </c>
      <c r="C32" s="1" t="s">
        <v>383</v>
      </c>
      <c r="D32" s="1" t="s">
        <v>31</v>
      </c>
      <c r="E32" s="21">
        <v>7057.6</v>
      </c>
      <c r="F32" s="9">
        <v>1796</v>
      </c>
      <c r="G32" s="9">
        <v>9</v>
      </c>
      <c r="H32" s="53">
        <v>43077</v>
      </c>
      <c r="I32" s="11" t="s">
        <v>384</v>
      </c>
    </row>
    <row r="33" spans="1:9" x14ac:dyDescent="0.3">
      <c r="A33" s="8">
        <f>IF(B33&lt;&gt;"",ROWS($B$6:B33),"")</f>
        <v>28</v>
      </c>
      <c r="B33" s="1" t="s">
        <v>518</v>
      </c>
      <c r="C33" s="1" t="s">
        <v>519</v>
      </c>
      <c r="D33" s="1" t="s">
        <v>39</v>
      </c>
      <c r="E33" s="21">
        <v>6515.67</v>
      </c>
      <c r="F33" s="9">
        <v>1296</v>
      </c>
      <c r="G33" s="9">
        <v>12</v>
      </c>
      <c r="H33" s="53">
        <v>43126</v>
      </c>
      <c r="I33" s="11" t="s">
        <v>146</v>
      </c>
    </row>
    <row r="34" spans="1:9" x14ac:dyDescent="0.3">
      <c r="A34" s="8">
        <f>IF(B34&lt;&gt;"",ROWS($B$6:B34),"")</f>
        <v>29</v>
      </c>
      <c r="B34" s="1" t="s">
        <v>552</v>
      </c>
      <c r="C34" s="1" t="s">
        <v>553</v>
      </c>
      <c r="D34" s="1" t="s">
        <v>835</v>
      </c>
      <c r="E34" s="21">
        <v>6315.92</v>
      </c>
      <c r="F34" s="9">
        <v>1606</v>
      </c>
      <c r="G34" s="9">
        <v>6</v>
      </c>
      <c r="H34" s="53">
        <v>43112</v>
      </c>
      <c r="I34" s="11" t="s">
        <v>554</v>
      </c>
    </row>
    <row r="35" spans="1:9" x14ac:dyDescent="0.3">
      <c r="A35" s="8">
        <f>IF(B35&lt;&gt;"",ROWS($B$6:B35),"")</f>
        <v>30</v>
      </c>
      <c r="B35" s="1" t="s">
        <v>574</v>
      </c>
      <c r="C35" s="1" t="s">
        <v>575</v>
      </c>
      <c r="D35" s="1" t="s">
        <v>841</v>
      </c>
      <c r="E35" s="21">
        <v>5907</v>
      </c>
      <c r="F35" s="9">
        <v>2054</v>
      </c>
      <c r="G35" s="9">
        <v>1</v>
      </c>
      <c r="H35" s="53">
        <v>43049</v>
      </c>
      <c r="I35" s="11" t="s">
        <v>120</v>
      </c>
    </row>
    <row r="36" spans="1:9" x14ac:dyDescent="0.3">
      <c r="A36" s="8">
        <f>IF(B36&lt;&gt;"",ROWS($B$6:B36),"")</f>
        <v>31</v>
      </c>
      <c r="B36" s="1" t="s">
        <v>591</v>
      </c>
      <c r="C36" s="1" t="s">
        <v>592</v>
      </c>
      <c r="D36" s="1" t="s">
        <v>39</v>
      </c>
      <c r="E36" s="21">
        <v>5257.41</v>
      </c>
      <c r="F36" s="9">
        <v>1008</v>
      </c>
      <c r="G36" s="9">
        <v>1</v>
      </c>
      <c r="H36" s="53">
        <v>43049</v>
      </c>
      <c r="I36" s="11" t="s">
        <v>36</v>
      </c>
    </row>
    <row r="37" spans="1:9" x14ac:dyDescent="0.3">
      <c r="A37" s="8">
        <f>IF(B37&lt;&gt;"",ROWS($B$6:B37),"")</f>
        <v>32</v>
      </c>
      <c r="B37" s="1" t="s">
        <v>587</v>
      </c>
      <c r="C37" s="1" t="s">
        <v>588</v>
      </c>
      <c r="D37" s="1" t="s">
        <v>276</v>
      </c>
      <c r="E37" s="21">
        <v>4628.71</v>
      </c>
      <c r="F37" s="9">
        <v>1033</v>
      </c>
      <c r="G37" s="9">
        <v>13</v>
      </c>
      <c r="H37" s="53">
        <v>43126</v>
      </c>
      <c r="I37" s="11" t="s">
        <v>120</v>
      </c>
    </row>
    <row r="38" spans="1:9" x14ac:dyDescent="0.3">
      <c r="A38" s="8">
        <f>IF(B38&lt;&gt;"",ROWS($B$6:B38),"")</f>
        <v>33</v>
      </c>
      <c r="B38" s="1" t="s">
        <v>621</v>
      </c>
      <c r="C38" s="1" t="s">
        <v>622</v>
      </c>
      <c r="D38" s="1" t="s">
        <v>623</v>
      </c>
      <c r="E38" s="21">
        <v>4265</v>
      </c>
      <c r="F38" s="9">
        <v>1061</v>
      </c>
      <c r="G38" s="9">
        <v>7</v>
      </c>
      <c r="H38" s="53">
        <v>43112</v>
      </c>
      <c r="I38" s="11" t="s">
        <v>396</v>
      </c>
    </row>
    <row r="39" spans="1:9" x14ac:dyDescent="0.3">
      <c r="A39" s="8">
        <f>IF(B39&lt;&gt;"",ROWS($B$6:B39),"")</f>
        <v>34</v>
      </c>
      <c r="B39" s="1" t="s">
        <v>624</v>
      </c>
      <c r="C39" s="1" t="s">
        <v>625</v>
      </c>
      <c r="D39" s="1" t="s">
        <v>276</v>
      </c>
      <c r="E39" s="21">
        <v>4187</v>
      </c>
      <c r="F39" s="9">
        <v>981</v>
      </c>
      <c r="G39" s="9">
        <v>7</v>
      </c>
      <c r="H39" s="53">
        <v>43077</v>
      </c>
      <c r="I39" s="11" t="s">
        <v>126</v>
      </c>
    </row>
    <row r="40" spans="1:9" x14ac:dyDescent="0.3">
      <c r="A40" s="8">
        <f>IF(B40&lt;&gt;"",ROWS($B$6:B40),"")</f>
        <v>35</v>
      </c>
      <c r="B40" s="1" t="s">
        <v>568</v>
      </c>
      <c r="C40" s="1" t="s">
        <v>569</v>
      </c>
      <c r="D40" s="1" t="s">
        <v>177</v>
      </c>
      <c r="E40" s="21">
        <v>3062.88</v>
      </c>
      <c r="F40" s="9">
        <v>587</v>
      </c>
      <c r="G40" s="9">
        <v>2</v>
      </c>
      <c r="H40" s="53">
        <v>43126</v>
      </c>
      <c r="I40" s="11" t="s">
        <v>448</v>
      </c>
    </row>
    <row r="41" spans="1:9" x14ac:dyDescent="0.3">
      <c r="A41" s="8">
        <f>IF(B41&lt;&gt;"",ROWS($B$6:B41),"")</f>
        <v>36</v>
      </c>
      <c r="B41" s="1" t="s">
        <v>636</v>
      </c>
      <c r="C41" s="1" t="s">
        <v>637</v>
      </c>
      <c r="D41" s="1" t="s">
        <v>638</v>
      </c>
      <c r="E41" s="21">
        <v>2511</v>
      </c>
      <c r="F41" s="9">
        <v>739</v>
      </c>
      <c r="G41" s="9">
        <v>6</v>
      </c>
      <c r="H41" s="53">
        <v>43105</v>
      </c>
      <c r="I41" s="11" t="s">
        <v>428</v>
      </c>
    </row>
    <row r="42" spans="1:9" x14ac:dyDescent="0.3">
      <c r="A42" s="8">
        <f>IF(B42&lt;&gt;"",ROWS($B$6:B42),"")</f>
        <v>37</v>
      </c>
      <c r="B42" s="1" t="s">
        <v>673</v>
      </c>
      <c r="C42" s="1" t="s">
        <v>674</v>
      </c>
      <c r="D42" s="1" t="s">
        <v>39</v>
      </c>
      <c r="E42" s="21">
        <v>2099.98</v>
      </c>
      <c r="F42" s="9">
        <v>441</v>
      </c>
      <c r="G42" s="9">
        <v>8</v>
      </c>
      <c r="H42" s="53">
        <v>43098</v>
      </c>
      <c r="I42" s="11" t="s">
        <v>146</v>
      </c>
    </row>
    <row r="43" spans="1:9" x14ac:dyDescent="0.3">
      <c r="A43" s="8">
        <f>IF(B43&lt;&gt;"",ROWS($B$6:B43),"")</f>
        <v>38</v>
      </c>
      <c r="B43" s="1" t="s">
        <v>501</v>
      </c>
      <c r="C43" s="1" t="s">
        <v>502</v>
      </c>
      <c r="D43" s="1" t="s">
        <v>39</v>
      </c>
      <c r="E43" s="21">
        <v>2026</v>
      </c>
      <c r="F43" s="9">
        <v>895</v>
      </c>
      <c r="G43" s="9">
        <v>2</v>
      </c>
      <c r="H43" s="53">
        <v>43056</v>
      </c>
      <c r="I43" s="11" t="s">
        <v>29</v>
      </c>
    </row>
    <row r="44" spans="1:9" x14ac:dyDescent="0.3">
      <c r="A44" s="8">
        <f>IF(B44&lt;&gt;"",ROWS($B$6:B44),"")</f>
        <v>39</v>
      </c>
      <c r="B44" s="1" t="s">
        <v>678</v>
      </c>
      <c r="C44" s="1" t="s">
        <v>679</v>
      </c>
      <c r="D44" s="1" t="s">
        <v>39</v>
      </c>
      <c r="E44" s="21">
        <v>1901.92</v>
      </c>
      <c r="F44" s="9">
        <v>410</v>
      </c>
      <c r="G44" s="9">
        <v>2</v>
      </c>
      <c r="H44" s="53">
        <v>43077</v>
      </c>
      <c r="I44" s="11" t="s">
        <v>29</v>
      </c>
    </row>
    <row r="45" spans="1:9" x14ac:dyDescent="0.3">
      <c r="A45" s="8">
        <f>IF(B45&lt;&gt;"",ROWS($B$6:B45),"")</f>
        <v>40</v>
      </c>
      <c r="B45" s="1" t="s">
        <v>555</v>
      </c>
      <c r="C45" s="1" t="s">
        <v>556</v>
      </c>
      <c r="D45" s="1" t="s">
        <v>276</v>
      </c>
      <c r="E45" s="21">
        <v>1554.7</v>
      </c>
      <c r="F45" s="9">
        <v>308</v>
      </c>
      <c r="G45" s="9">
        <v>1</v>
      </c>
      <c r="H45" s="53">
        <v>43056</v>
      </c>
      <c r="I45" s="11" t="s">
        <v>428</v>
      </c>
    </row>
    <row r="46" spans="1:9" x14ac:dyDescent="0.3">
      <c r="A46" s="8">
        <f>IF(B46&lt;&gt;"",ROWS($B$6:B46),"")</f>
        <v>41</v>
      </c>
      <c r="B46" s="1" t="s">
        <v>675</v>
      </c>
      <c r="C46" s="1" t="s">
        <v>676</v>
      </c>
      <c r="D46" s="1" t="s">
        <v>677</v>
      </c>
      <c r="E46" s="21">
        <v>1412</v>
      </c>
      <c r="F46" s="9">
        <v>379</v>
      </c>
      <c r="G46" s="9">
        <v>2</v>
      </c>
      <c r="H46" s="53">
        <v>43112</v>
      </c>
      <c r="I46" s="11" t="s">
        <v>428</v>
      </c>
    </row>
    <row r="47" spans="1:9" x14ac:dyDescent="0.3">
      <c r="A47" s="8">
        <f>IF(B47&lt;&gt;"",ROWS($B$6:B47),"")</f>
        <v>42</v>
      </c>
      <c r="B47" s="1" t="s">
        <v>657</v>
      </c>
      <c r="C47" s="1" t="s">
        <v>658</v>
      </c>
      <c r="D47" s="1" t="s">
        <v>276</v>
      </c>
      <c r="E47" s="21">
        <v>1150.5999999999999</v>
      </c>
      <c r="F47" s="9">
        <v>235</v>
      </c>
      <c r="G47" s="9">
        <v>1</v>
      </c>
      <c r="H47" s="53">
        <v>43035</v>
      </c>
      <c r="I47" s="11" t="s">
        <v>428</v>
      </c>
    </row>
    <row r="48" spans="1:9" x14ac:dyDescent="0.3">
      <c r="A48" s="8">
        <f>IF(B48&lt;&gt;"",ROWS($B$6:B48),"")</f>
        <v>43</v>
      </c>
      <c r="B48" s="1" t="s">
        <v>715</v>
      </c>
      <c r="C48" s="1" t="s">
        <v>716</v>
      </c>
      <c r="D48" s="1" t="s">
        <v>846</v>
      </c>
      <c r="E48" s="21">
        <v>1088.8</v>
      </c>
      <c r="F48" s="9">
        <v>290</v>
      </c>
      <c r="G48" s="9">
        <v>3</v>
      </c>
      <c r="H48" s="53">
        <v>43105</v>
      </c>
      <c r="I48" s="11" t="s">
        <v>448</v>
      </c>
    </row>
    <row r="49" spans="1:9" x14ac:dyDescent="0.3">
      <c r="A49" s="8">
        <f>IF(B49&lt;&gt;"",ROWS($B$6:B49),"")</f>
        <v>44</v>
      </c>
      <c r="B49" s="1" t="s">
        <v>283</v>
      </c>
      <c r="C49" s="1" t="s">
        <v>284</v>
      </c>
      <c r="D49" s="1" t="s">
        <v>39</v>
      </c>
      <c r="E49" s="21">
        <v>1004.44</v>
      </c>
      <c r="F49" s="9">
        <v>204</v>
      </c>
      <c r="G49" s="9">
        <v>6</v>
      </c>
      <c r="H49" s="53" t="s">
        <v>842</v>
      </c>
      <c r="I49" s="11" t="s">
        <v>29</v>
      </c>
    </row>
    <row r="50" spans="1:9" x14ac:dyDescent="0.3">
      <c r="A50" s="8">
        <f>IF(B50&lt;&gt;"",ROWS($B$6:B50),"")</f>
        <v>45</v>
      </c>
      <c r="B50" s="1" t="s">
        <v>693</v>
      </c>
      <c r="C50" s="1" t="s">
        <v>694</v>
      </c>
      <c r="D50" s="1" t="s">
        <v>604</v>
      </c>
      <c r="E50" s="21">
        <v>870.1</v>
      </c>
      <c r="F50" s="9">
        <v>205</v>
      </c>
      <c r="G50" s="9">
        <v>1</v>
      </c>
      <c r="H50" s="53">
        <v>43084</v>
      </c>
      <c r="I50" s="11" t="s">
        <v>428</v>
      </c>
    </row>
    <row r="51" spans="1:9" x14ac:dyDescent="0.3">
      <c r="A51" s="8">
        <f>IF(B51&lt;&gt;"",ROWS($B$6:B51),"")</f>
        <v>46</v>
      </c>
      <c r="B51" s="1" t="s">
        <v>618</v>
      </c>
      <c r="C51" s="1" t="s">
        <v>619</v>
      </c>
      <c r="D51" s="1" t="s">
        <v>836</v>
      </c>
      <c r="E51" s="21">
        <v>734</v>
      </c>
      <c r="F51" s="9">
        <v>292</v>
      </c>
      <c r="G51" s="9">
        <v>1</v>
      </c>
      <c r="H51" s="53">
        <v>42988</v>
      </c>
      <c r="I51" s="11" t="s">
        <v>513</v>
      </c>
    </row>
    <row r="52" spans="1:9" x14ac:dyDescent="0.3">
      <c r="A52" s="8">
        <f>IF(B52&lt;&gt;"",ROWS($B$6:B52),"")</f>
        <v>47</v>
      </c>
      <c r="B52" s="1" t="s">
        <v>833</v>
      </c>
      <c r="C52" s="1" t="s">
        <v>730</v>
      </c>
      <c r="D52" s="1" t="s">
        <v>433</v>
      </c>
      <c r="E52" s="21">
        <v>732</v>
      </c>
      <c r="F52" s="9">
        <v>237</v>
      </c>
      <c r="G52" s="9">
        <v>1</v>
      </c>
      <c r="H52" s="53">
        <v>43091</v>
      </c>
      <c r="I52" s="11" t="s">
        <v>428</v>
      </c>
    </row>
    <row r="53" spans="1:9" x14ac:dyDescent="0.3">
      <c r="A53" s="8">
        <f>IF(B53&lt;&gt;"",ROWS($B$6:B71),"")</f>
        <v>66</v>
      </c>
      <c r="B53" s="1" t="s">
        <v>645</v>
      </c>
      <c r="C53" s="1" t="s">
        <v>646</v>
      </c>
      <c r="D53" s="1" t="s">
        <v>633</v>
      </c>
      <c r="E53" s="21">
        <v>613</v>
      </c>
      <c r="F53" s="9">
        <v>301</v>
      </c>
      <c r="G53" s="9">
        <v>1</v>
      </c>
      <c r="H53" s="53">
        <v>43084</v>
      </c>
      <c r="I53" s="11" t="s">
        <v>642</v>
      </c>
    </row>
    <row r="54" spans="1:9" x14ac:dyDescent="0.3">
      <c r="A54" s="38">
        <f>IF(B54&lt;&gt;"",ROWS($B$6:B54),"")</f>
        <v>49</v>
      </c>
      <c r="B54" s="39" t="s">
        <v>653</v>
      </c>
      <c r="C54" s="1" t="s">
        <v>654</v>
      </c>
      <c r="D54" s="39" t="s">
        <v>837</v>
      </c>
      <c r="E54" s="40">
        <v>558</v>
      </c>
      <c r="F54" s="41">
        <v>256</v>
      </c>
      <c r="G54" s="41">
        <v>1</v>
      </c>
      <c r="H54" s="54">
        <v>42030</v>
      </c>
      <c r="I54" s="42" t="s">
        <v>513</v>
      </c>
    </row>
    <row r="55" spans="1:9" x14ac:dyDescent="0.3">
      <c r="A55" s="38">
        <f>IF(B55&lt;&gt;"",ROWS($B$6:B55),"")</f>
        <v>50</v>
      </c>
      <c r="B55" s="39" t="s">
        <v>756</v>
      </c>
      <c r="C55" s="1" t="s">
        <v>757</v>
      </c>
      <c r="D55" s="39" t="s">
        <v>847</v>
      </c>
      <c r="E55" s="40">
        <v>506</v>
      </c>
      <c r="F55" s="41">
        <v>189</v>
      </c>
      <c r="G55" s="41">
        <v>2</v>
      </c>
      <c r="H55" s="54">
        <v>43105</v>
      </c>
      <c r="I55" s="42" t="s">
        <v>448</v>
      </c>
    </row>
    <row r="56" spans="1:9" x14ac:dyDescent="0.3">
      <c r="A56" s="38">
        <f>IF(B56&lt;&gt;"",ROWS($B$6:B56),"")</f>
        <v>51</v>
      </c>
      <c r="B56" s="39" t="s">
        <v>669</v>
      </c>
      <c r="C56" s="1" t="s">
        <v>670</v>
      </c>
      <c r="D56" s="39" t="s">
        <v>276</v>
      </c>
      <c r="E56" s="40">
        <v>450</v>
      </c>
      <c r="F56" s="41">
        <v>158</v>
      </c>
      <c r="G56" s="41">
        <v>1</v>
      </c>
      <c r="H56" s="54">
        <v>42721</v>
      </c>
      <c r="I56" s="42" t="s">
        <v>513</v>
      </c>
    </row>
    <row r="57" spans="1:9" x14ac:dyDescent="0.3">
      <c r="A57" s="38">
        <f>IF(B57&lt;&gt;"",ROWS($B$6:B57),"")</f>
        <v>52</v>
      </c>
      <c r="B57" s="39" t="s">
        <v>770</v>
      </c>
      <c r="C57" s="1" t="s">
        <v>770</v>
      </c>
      <c r="D57" s="39" t="s">
        <v>744</v>
      </c>
      <c r="E57" s="40">
        <v>295</v>
      </c>
      <c r="F57" s="41">
        <v>120</v>
      </c>
      <c r="G57" s="41">
        <v>1</v>
      </c>
      <c r="H57" s="54">
        <v>42693</v>
      </c>
      <c r="I57" s="42" t="s">
        <v>513</v>
      </c>
    </row>
    <row r="58" spans="1:9" x14ac:dyDescent="0.3">
      <c r="A58" s="38">
        <f>IF(B58&lt;&gt;"",ROWS($B$6:B58),"")</f>
        <v>53</v>
      </c>
      <c r="B58" s="39" t="s">
        <v>707</v>
      </c>
      <c r="C58" s="1" t="s">
        <v>708</v>
      </c>
      <c r="D58" s="39" t="s">
        <v>276</v>
      </c>
      <c r="E58" s="40">
        <v>226.8</v>
      </c>
      <c r="F58" s="41">
        <v>73</v>
      </c>
      <c r="G58" s="41">
        <v>1</v>
      </c>
      <c r="H58" s="54">
        <v>43070</v>
      </c>
      <c r="I58" s="42" t="s">
        <v>428</v>
      </c>
    </row>
    <row r="59" spans="1:9" x14ac:dyDescent="0.3">
      <c r="A59" s="38">
        <f>IF(B59&lt;&gt;"",ROWS($B$6:B59),"")</f>
        <v>54</v>
      </c>
      <c r="B59" s="39" t="s">
        <v>786</v>
      </c>
      <c r="C59" s="1" t="s">
        <v>787</v>
      </c>
      <c r="D59" s="39" t="s">
        <v>276</v>
      </c>
      <c r="E59" s="40">
        <v>224</v>
      </c>
      <c r="F59" s="41">
        <v>112</v>
      </c>
      <c r="G59" s="41">
        <v>1</v>
      </c>
      <c r="H59" s="54">
        <v>41691</v>
      </c>
      <c r="I59" s="42" t="s">
        <v>29</v>
      </c>
    </row>
    <row r="60" spans="1:9" x14ac:dyDescent="0.3">
      <c r="A60" s="38">
        <f>IF(B60&lt;&gt;"",ROWS($B$6:B60),"")</f>
        <v>55</v>
      </c>
      <c r="B60" s="39" t="s">
        <v>683</v>
      </c>
      <c r="C60" s="1" t="s">
        <v>684</v>
      </c>
      <c r="D60" s="39" t="s">
        <v>291</v>
      </c>
      <c r="E60" s="40">
        <v>219.5</v>
      </c>
      <c r="F60" s="41">
        <v>107</v>
      </c>
      <c r="G60" s="41">
        <v>1</v>
      </c>
      <c r="H60" s="54">
        <v>43015</v>
      </c>
      <c r="I60" s="42" t="s">
        <v>513</v>
      </c>
    </row>
    <row r="61" spans="1:9" x14ac:dyDescent="0.3">
      <c r="A61" s="38">
        <f>IF(B61&lt;&gt;"",ROWS($B$6:B61),"")</f>
        <v>56</v>
      </c>
      <c r="B61" s="39" t="s">
        <v>813</v>
      </c>
      <c r="C61" s="1" t="s">
        <v>814</v>
      </c>
      <c r="D61" s="39" t="s">
        <v>539</v>
      </c>
      <c r="E61" s="40">
        <v>125</v>
      </c>
      <c r="F61" s="41">
        <v>34</v>
      </c>
      <c r="G61" s="41">
        <v>1</v>
      </c>
      <c r="H61" s="54">
        <v>43063</v>
      </c>
      <c r="I61" s="42" t="s">
        <v>126</v>
      </c>
    </row>
    <row r="62" spans="1:9" x14ac:dyDescent="0.3">
      <c r="A62" s="38">
        <f>IF(B62&lt;&gt;"",ROWS($B$6:B62),"")</f>
        <v>57</v>
      </c>
      <c r="B62" s="39" t="s">
        <v>750</v>
      </c>
      <c r="C62" s="1" t="s">
        <v>750</v>
      </c>
      <c r="D62" s="39" t="s">
        <v>744</v>
      </c>
      <c r="E62" s="40">
        <v>117</v>
      </c>
      <c r="F62" s="41">
        <v>39</v>
      </c>
      <c r="G62" s="41">
        <v>1</v>
      </c>
      <c r="H62" s="54">
        <v>43001</v>
      </c>
      <c r="I62" s="42" t="s">
        <v>513</v>
      </c>
    </row>
    <row r="63" spans="1:9" x14ac:dyDescent="0.3">
      <c r="A63" s="38">
        <f>IF(B63&lt;&gt;"",ROWS($B$6:B63),"")</f>
        <v>58</v>
      </c>
      <c r="B63" s="39" t="s">
        <v>537</v>
      </c>
      <c r="C63" s="1" t="s">
        <v>538</v>
      </c>
      <c r="D63" s="39" t="s">
        <v>539</v>
      </c>
      <c r="E63" s="40">
        <v>105</v>
      </c>
      <c r="F63" s="41">
        <v>35</v>
      </c>
      <c r="G63" s="41">
        <v>1</v>
      </c>
      <c r="H63" s="54">
        <v>42654</v>
      </c>
      <c r="I63" s="42" t="s">
        <v>513</v>
      </c>
    </row>
    <row r="64" spans="1:9" x14ac:dyDescent="0.3">
      <c r="A64" s="38">
        <f>IF(B64&lt;&gt;"",ROWS($B$6:B64),"")</f>
        <v>59</v>
      </c>
      <c r="B64" s="39" t="s">
        <v>691</v>
      </c>
      <c r="C64" s="1" t="s">
        <v>692</v>
      </c>
      <c r="D64" s="39" t="s">
        <v>512</v>
      </c>
      <c r="E64" s="40">
        <v>100</v>
      </c>
      <c r="F64" s="41">
        <v>50</v>
      </c>
      <c r="G64" s="41">
        <v>1</v>
      </c>
      <c r="H64" s="54">
        <v>42301</v>
      </c>
      <c r="I64" s="42" t="s">
        <v>513</v>
      </c>
    </row>
    <row r="65" spans="1:9" x14ac:dyDescent="0.3">
      <c r="A65" s="38">
        <f>IF(B65&lt;&gt;"",ROWS($B$6:B65),"")</f>
        <v>60</v>
      </c>
      <c r="B65" s="39" t="s">
        <v>743</v>
      </c>
      <c r="C65" s="1" t="s">
        <v>743</v>
      </c>
      <c r="D65" s="39" t="s">
        <v>744</v>
      </c>
      <c r="E65" s="40">
        <v>100</v>
      </c>
      <c r="F65" s="41">
        <v>25</v>
      </c>
      <c r="G65" s="41">
        <v>1</v>
      </c>
      <c r="H65" s="54">
        <v>42749</v>
      </c>
      <c r="I65" s="42" t="s">
        <v>513</v>
      </c>
    </row>
    <row r="66" spans="1:9" x14ac:dyDescent="0.3">
      <c r="A66" s="38">
        <f>IF(B66&lt;&gt;"",ROWS($B$6:B66),"")</f>
        <v>61</v>
      </c>
      <c r="B66" s="39" t="s">
        <v>803</v>
      </c>
      <c r="C66" s="1" t="s">
        <v>804</v>
      </c>
      <c r="D66" s="39" t="s">
        <v>39</v>
      </c>
      <c r="E66" s="40">
        <v>84.6</v>
      </c>
      <c r="F66" s="41">
        <v>17</v>
      </c>
      <c r="G66" s="41">
        <v>1</v>
      </c>
      <c r="H66" s="54">
        <v>42993</v>
      </c>
      <c r="I66" s="42" t="s">
        <v>428</v>
      </c>
    </row>
    <row r="67" spans="1:9" x14ac:dyDescent="0.3">
      <c r="A67" s="38">
        <f>IF(B67&lt;&gt;"",ROWS($B$6:B67),"")</f>
        <v>62</v>
      </c>
      <c r="B67" s="39" t="s">
        <v>805</v>
      </c>
      <c r="C67" s="1" t="s">
        <v>806</v>
      </c>
      <c r="D67" s="39" t="s">
        <v>31</v>
      </c>
      <c r="E67" s="40">
        <v>81.5</v>
      </c>
      <c r="F67" s="41">
        <v>17</v>
      </c>
      <c r="G67" s="41">
        <v>1</v>
      </c>
      <c r="H67" s="54">
        <v>42790</v>
      </c>
      <c r="I67" s="42" t="s">
        <v>29</v>
      </c>
    </row>
    <row r="68" spans="1:9" x14ac:dyDescent="0.3">
      <c r="A68" s="38">
        <f>IF(B68&lt;&gt;"",ROWS($B$6:B68),"")</f>
        <v>63</v>
      </c>
      <c r="B68" s="39" t="s">
        <v>815</v>
      </c>
      <c r="C68" s="1" t="s">
        <v>816</v>
      </c>
      <c r="D68" s="39" t="s">
        <v>276</v>
      </c>
      <c r="E68" s="40">
        <v>53.1</v>
      </c>
      <c r="F68" s="41">
        <v>10</v>
      </c>
      <c r="G68" s="41">
        <v>1</v>
      </c>
      <c r="H68" s="54">
        <v>42930</v>
      </c>
      <c r="I68" s="42" t="s">
        <v>428</v>
      </c>
    </row>
    <row r="69" spans="1:9" x14ac:dyDescent="0.3">
      <c r="A69" s="38">
        <f>IF(B69&lt;&gt;"",ROWS($B$6:B69),"")</f>
        <v>64</v>
      </c>
      <c r="B69" s="39" t="s">
        <v>711</v>
      </c>
      <c r="C69" s="1" t="s">
        <v>712</v>
      </c>
      <c r="D69" s="39" t="s">
        <v>39</v>
      </c>
      <c r="E69" s="40">
        <v>32</v>
      </c>
      <c r="F69" s="41">
        <v>8</v>
      </c>
      <c r="G69" s="41">
        <v>1</v>
      </c>
      <c r="H69" s="54">
        <v>42944</v>
      </c>
      <c r="I69" s="42" t="s">
        <v>54</v>
      </c>
    </row>
    <row r="70" spans="1:9" x14ac:dyDescent="0.3">
      <c r="A70" s="38">
        <f>IF(B70&lt;&gt;"",ROWS($B$6:B70),"")</f>
        <v>65</v>
      </c>
      <c r="B70" s="39" t="s">
        <v>830</v>
      </c>
      <c r="C70" s="1" t="s">
        <v>831</v>
      </c>
      <c r="D70" s="39" t="s">
        <v>39</v>
      </c>
      <c r="E70" s="40">
        <v>27</v>
      </c>
      <c r="F70" s="41">
        <v>9</v>
      </c>
      <c r="G70" s="41">
        <v>1</v>
      </c>
      <c r="H70" s="54">
        <v>43014</v>
      </c>
      <c r="I70" s="42" t="s">
        <v>29</v>
      </c>
    </row>
    <row r="71" spans="1:9" x14ac:dyDescent="0.3">
      <c r="A71" s="38">
        <f>IF(B71&lt;&gt;"",ROWS($B$6:B71),"")</f>
        <v>66</v>
      </c>
      <c r="B71" s="39" t="s">
        <v>759</v>
      </c>
      <c r="C71" s="1" t="s">
        <v>760</v>
      </c>
      <c r="D71" s="39" t="s">
        <v>761</v>
      </c>
      <c r="E71" s="40">
        <v>20</v>
      </c>
      <c r="F71" s="41">
        <v>11</v>
      </c>
      <c r="G71" s="41">
        <v>1</v>
      </c>
      <c r="H71" s="54">
        <v>42636</v>
      </c>
      <c r="I71" s="42" t="s">
        <v>642</v>
      </c>
    </row>
    <row r="72" spans="1:9" x14ac:dyDescent="0.3">
      <c r="A72" s="25"/>
      <c r="B72" s="26"/>
      <c r="C72" s="14"/>
      <c r="D72" s="27"/>
      <c r="E72" s="30">
        <f>SUBTOTAL(109,Table3[Pajamos])</f>
        <v>2569689.42</v>
      </c>
      <c r="F72" s="31">
        <f>SUBTOTAL(109,Table3[Žiūrovų skaičius])</f>
        <v>495555</v>
      </c>
      <c r="G72" s="28"/>
      <c r="H72" s="55"/>
      <c r="I72" s="29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7"/>
  <sheetViews>
    <sheetView zoomScaleNormal="100"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14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50</v>
      </c>
      <c r="C6" s="1" t="s">
        <v>51</v>
      </c>
      <c r="D6" s="1" t="s">
        <v>39</v>
      </c>
      <c r="E6" s="21">
        <v>464972.3</v>
      </c>
      <c r="F6" s="9">
        <v>81443</v>
      </c>
      <c r="G6" s="9">
        <v>16</v>
      </c>
      <c r="H6" s="53">
        <v>43140</v>
      </c>
      <c r="I6" s="11" t="s">
        <v>40</v>
      </c>
    </row>
    <row r="7" spans="1:9" x14ac:dyDescent="0.3">
      <c r="A7" s="8">
        <f>IF(B7&lt;&gt;"",ROWS($B$6:B7),"")</f>
        <v>2</v>
      </c>
      <c r="B7" s="1" t="s">
        <v>55</v>
      </c>
      <c r="C7" s="1" t="s">
        <v>55</v>
      </c>
      <c r="D7" s="1" t="s">
        <v>31</v>
      </c>
      <c r="E7" s="21">
        <v>302650</v>
      </c>
      <c r="F7" s="9">
        <v>56927</v>
      </c>
      <c r="G7" s="9">
        <v>18</v>
      </c>
      <c r="H7" s="53">
        <v>43147</v>
      </c>
      <c r="I7" s="11" t="s">
        <v>56</v>
      </c>
    </row>
    <row r="8" spans="1:9" x14ac:dyDescent="0.3">
      <c r="A8" s="8">
        <f>IF(B8&lt;&gt;"",ROWS($B$6:B8),"")</f>
        <v>3</v>
      </c>
      <c r="B8" s="1" t="s">
        <v>89</v>
      </c>
      <c r="C8" s="1" t="s">
        <v>89</v>
      </c>
      <c r="D8" s="1" t="s">
        <v>31</v>
      </c>
      <c r="E8" s="21">
        <v>219036</v>
      </c>
      <c r="F8" s="9">
        <v>39575</v>
      </c>
      <c r="G8" s="9">
        <v>18</v>
      </c>
      <c r="H8" s="53">
        <v>43133</v>
      </c>
      <c r="I8" s="11" t="s">
        <v>32</v>
      </c>
    </row>
    <row r="9" spans="1:9" x14ac:dyDescent="0.3">
      <c r="A9" s="8">
        <f>IF(B9&lt;&gt;"",ROWS($B$6:B9),"")</f>
        <v>4</v>
      </c>
      <c r="B9" s="1" t="s">
        <v>94</v>
      </c>
      <c r="C9" s="1" t="s">
        <v>95</v>
      </c>
      <c r="D9" s="1" t="s">
        <v>39</v>
      </c>
      <c r="E9" s="21">
        <v>134788.12</v>
      </c>
      <c r="F9" s="9">
        <v>23102</v>
      </c>
      <c r="G9" s="9">
        <v>23</v>
      </c>
      <c r="H9" s="53">
        <v>43147</v>
      </c>
      <c r="I9" s="11" t="s">
        <v>54</v>
      </c>
    </row>
    <row r="10" spans="1:9" x14ac:dyDescent="0.3">
      <c r="A10" s="8">
        <f>IF(B10&lt;&gt;"",ROWS($B$6:B10),"")</f>
        <v>5</v>
      </c>
      <c r="B10" s="1" t="s">
        <v>60</v>
      </c>
      <c r="C10" s="1" t="s">
        <v>60</v>
      </c>
      <c r="D10" s="1" t="s">
        <v>31</v>
      </c>
      <c r="E10" s="21">
        <v>126911.79</v>
      </c>
      <c r="F10" s="9">
        <v>25220</v>
      </c>
      <c r="G10" s="9">
        <v>12</v>
      </c>
      <c r="H10" s="53">
        <v>43119</v>
      </c>
      <c r="I10" s="11" t="s">
        <v>61</v>
      </c>
    </row>
    <row r="11" spans="1:9" x14ac:dyDescent="0.3">
      <c r="A11" s="8">
        <f>IF(B11&lt;&gt;"",ROWS($B$6:B11),"")</f>
        <v>6</v>
      </c>
      <c r="B11" s="1" t="s">
        <v>90</v>
      </c>
      <c r="C11" s="1" t="s">
        <v>91</v>
      </c>
      <c r="D11" s="1" t="s">
        <v>39</v>
      </c>
      <c r="E11" s="21">
        <v>117435.74</v>
      </c>
      <c r="F11" s="9">
        <v>20756</v>
      </c>
      <c r="G11" s="9">
        <v>14</v>
      </c>
      <c r="H11" s="53">
        <v>43126</v>
      </c>
      <c r="I11" s="11" t="s">
        <v>36</v>
      </c>
    </row>
    <row r="12" spans="1:9" x14ac:dyDescent="0.3">
      <c r="A12" s="8">
        <f>IF(B12&lt;&gt;"",ROWS($B$6:B12),"")</f>
        <v>7</v>
      </c>
      <c r="B12" s="1" t="s">
        <v>30</v>
      </c>
      <c r="C12" s="1" t="s">
        <v>30</v>
      </c>
      <c r="D12" s="1" t="s">
        <v>31</v>
      </c>
      <c r="E12" s="21">
        <v>79231</v>
      </c>
      <c r="F12" s="9">
        <v>14486</v>
      </c>
      <c r="G12" s="9">
        <v>10</v>
      </c>
      <c r="H12" s="53">
        <v>43098</v>
      </c>
      <c r="I12" s="11" t="s">
        <v>32</v>
      </c>
    </row>
    <row r="13" spans="1:9" x14ac:dyDescent="0.3">
      <c r="A13" s="8">
        <f>IF(B13&lt;&gt;"",ROWS($B$6:B13),"")</f>
        <v>8</v>
      </c>
      <c r="B13" s="1" t="s">
        <v>140</v>
      </c>
      <c r="C13" s="1" t="s">
        <v>141</v>
      </c>
      <c r="D13" s="1" t="s">
        <v>142</v>
      </c>
      <c r="E13" s="21">
        <v>78057.8</v>
      </c>
      <c r="F13" s="9">
        <v>17957</v>
      </c>
      <c r="G13" s="9">
        <v>16</v>
      </c>
      <c r="H13" s="53">
        <v>43140</v>
      </c>
      <c r="I13" s="11" t="s">
        <v>29</v>
      </c>
    </row>
    <row r="14" spans="1:9" x14ac:dyDescent="0.3">
      <c r="A14" s="8">
        <f>IF(B14&lt;&gt;"",ROWS($B$6:B14),"")</f>
        <v>9</v>
      </c>
      <c r="B14" s="1" t="s">
        <v>163</v>
      </c>
      <c r="C14" s="1" t="s">
        <v>163</v>
      </c>
      <c r="D14" s="1" t="s">
        <v>31</v>
      </c>
      <c r="E14" s="21">
        <v>55056</v>
      </c>
      <c r="F14" s="9">
        <v>11068</v>
      </c>
      <c r="G14" s="9">
        <v>12</v>
      </c>
      <c r="H14" s="53">
        <v>43140</v>
      </c>
      <c r="I14" s="11" t="s">
        <v>164</v>
      </c>
    </row>
    <row r="15" spans="1:9" x14ac:dyDescent="0.3">
      <c r="A15" s="8">
        <f>IF(B15&lt;&gt;"",ROWS($B$6:B15),"")</f>
        <v>10</v>
      </c>
      <c r="B15" s="1" t="s">
        <v>76</v>
      </c>
      <c r="C15" s="1" t="s">
        <v>77</v>
      </c>
      <c r="D15" s="1" t="s">
        <v>39</v>
      </c>
      <c r="E15" s="21">
        <v>48323.33</v>
      </c>
      <c r="F15" s="9">
        <v>10445</v>
      </c>
      <c r="G15" s="9">
        <v>16</v>
      </c>
      <c r="H15" s="53">
        <v>43105</v>
      </c>
      <c r="I15" s="11" t="s">
        <v>54</v>
      </c>
    </row>
    <row r="16" spans="1:9" x14ac:dyDescent="0.3">
      <c r="A16" s="8">
        <f>IF(B16&lt;&gt;"",ROWS($B$6:B16),"")</f>
        <v>11</v>
      </c>
      <c r="B16" s="1" t="s">
        <v>130</v>
      </c>
      <c r="C16" s="1" t="s">
        <v>131</v>
      </c>
      <c r="D16" s="1" t="s">
        <v>39</v>
      </c>
      <c r="E16" s="21">
        <v>47987.05</v>
      </c>
      <c r="F16" s="9">
        <v>9845</v>
      </c>
      <c r="G16" s="9">
        <v>12</v>
      </c>
      <c r="H16" s="53">
        <v>43154</v>
      </c>
      <c r="I16" s="11" t="s">
        <v>49</v>
      </c>
    </row>
    <row r="17" spans="1:9" x14ac:dyDescent="0.3">
      <c r="A17" s="8">
        <f>IF(B17&lt;&gt;"",ROWS($B$6:B17),"")</f>
        <v>12</v>
      </c>
      <c r="B17" s="1" t="s">
        <v>226</v>
      </c>
      <c r="C17" s="1" t="s">
        <v>227</v>
      </c>
      <c r="D17" s="1" t="s">
        <v>177</v>
      </c>
      <c r="E17" s="21">
        <v>45917.79</v>
      </c>
      <c r="F17" s="9">
        <v>8364</v>
      </c>
      <c r="G17" s="9">
        <v>5</v>
      </c>
      <c r="H17" s="53">
        <v>43147</v>
      </c>
      <c r="I17" s="11" t="s">
        <v>29</v>
      </c>
    </row>
    <row r="18" spans="1:9" x14ac:dyDescent="0.3">
      <c r="A18" s="8">
        <f>IF(B18&lt;&gt;"",ROWS($B$6:B18),"")</f>
        <v>13</v>
      </c>
      <c r="B18" s="1" t="s">
        <v>92</v>
      </c>
      <c r="C18" s="1" t="s">
        <v>93</v>
      </c>
      <c r="D18" s="1" t="s">
        <v>39</v>
      </c>
      <c r="E18" s="21">
        <v>45829.16</v>
      </c>
      <c r="F18" s="9">
        <v>10062</v>
      </c>
      <c r="G18" s="9">
        <v>11</v>
      </c>
      <c r="H18" s="53">
        <v>43084</v>
      </c>
      <c r="I18" s="11" t="s">
        <v>36</v>
      </c>
    </row>
    <row r="19" spans="1:9" x14ac:dyDescent="0.3">
      <c r="A19" s="8">
        <f>IF(B19&lt;&gt;"",ROWS($B$6:B19),"")</f>
        <v>14</v>
      </c>
      <c r="B19" s="1" t="s">
        <v>123</v>
      </c>
      <c r="C19" s="1" t="s">
        <v>124</v>
      </c>
      <c r="D19" s="1" t="s">
        <v>125</v>
      </c>
      <c r="E19" s="21">
        <v>39956</v>
      </c>
      <c r="F19" s="9">
        <v>8758</v>
      </c>
      <c r="G19" s="9">
        <v>18</v>
      </c>
      <c r="H19" s="53">
        <v>43154</v>
      </c>
      <c r="I19" s="11" t="s">
        <v>126</v>
      </c>
    </row>
    <row r="20" spans="1:9" x14ac:dyDescent="0.3">
      <c r="A20" s="8">
        <f>IF(B20&lt;&gt;"",ROWS($B$6:B20),"")</f>
        <v>15</v>
      </c>
      <c r="B20" s="1" t="s">
        <v>263</v>
      </c>
      <c r="C20" s="1" t="s">
        <v>264</v>
      </c>
      <c r="D20" s="1" t="s">
        <v>39</v>
      </c>
      <c r="E20" s="21">
        <v>38188.300000000003</v>
      </c>
      <c r="F20" s="9">
        <v>7203</v>
      </c>
      <c r="G20" s="9">
        <v>16</v>
      </c>
      <c r="H20" s="53">
        <v>43133</v>
      </c>
      <c r="I20" s="11" t="s">
        <v>36</v>
      </c>
    </row>
    <row r="21" spans="1:9" x14ac:dyDescent="0.3">
      <c r="A21" s="8">
        <f>IF(B21&lt;&gt;"",ROWS($B$6:B21),"")</f>
        <v>16</v>
      </c>
      <c r="B21" s="1" t="s">
        <v>138</v>
      </c>
      <c r="C21" s="1" t="s">
        <v>139</v>
      </c>
      <c r="D21" s="1" t="s">
        <v>39</v>
      </c>
      <c r="E21" s="21">
        <v>35349.81</v>
      </c>
      <c r="F21" s="9">
        <v>6281</v>
      </c>
      <c r="G21" s="9">
        <v>9</v>
      </c>
      <c r="H21" s="53">
        <v>43119</v>
      </c>
      <c r="I21" s="11" t="s">
        <v>36</v>
      </c>
    </row>
    <row r="22" spans="1:9" x14ac:dyDescent="0.3">
      <c r="A22" s="8">
        <f>IF(B22&lt;&gt;"",ROWS($B$6:B22),"")</f>
        <v>17</v>
      </c>
      <c r="B22" s="1" t="s">
        <v>283</v>
      </c>
      <c r="C22" s="1" t="s">
        <v>284</v>
      </c>
      <c r="D22" s="1" t="s">
        <v>39</v>
      </c>
      <c r="E22" s="21">
        <v>34489.269999999997</v>
      </c>
      <c r="F22" s="9">
        <v>6416</v>
      </c>
      <c r="G22" s="9">
        <v>12</v>
      </c>
      <c r="H22" s="53">
        <v>43133</v>
      </c>
      <c r="I22" s="11" t="s">
        <v>29</v>
      </c>
    </row>
    <row r="23" spans="1:9" x14ac:dyDescent="0.3">
      <c r="A23" s="8">
        <f>IF(B23&lt;&gt;"",ROWS($B$6:B23),"")</f>
        <v>18</v>
      </c>
      <c r="B23" s="1" t="s">
        <v>314</v>
      </c>
      <c r="C23" s="1" t="s">
        <v>315</v>
      </c>
      <c r="D23" s="1" t="s">
        <v>74</v>
      </c>
      <c r="E23" s="21">
        <v>29022.62</v>
      </c>
      <c r="F23" s="9">
        <v>5433</v>
      </c>
      <c r="G23" s="9">
        <v>13</v>
      </c>
      <c r="H23" s="53">
        <v>43133</v>
      </c>
      <c r="I23" s="11" t="s">
        <v>40</v>
      </c>
    </row>
    <row r="24" spans="1:9" x14ac:dyDescent="0.3">
      <c r="A24" s="8">
        <f>IF(B24&lt;&gt;"",ROWS($B$6:B24),"")</f>
        <v>19</v>
      </c>
      <c r="B24" s="1" t="s">
        <v>350</v>
      </c>
      <c r="C24" s="1" t="s">
        <v>351</v>
      </c>
      <c r="D24" s="1" t="s">
        <v>177</v>
      </c>
      <c r="E24" s="21">
        <v>23843</v>
      </c>
      <c r="F24" s="9">
        <v>5458</v>
      </c>
      <c r="G24" s="9">
        <v>13</v>
      </c>
      <c r="H24" s="53">
        <v>43133</v>
      </c>
      <c r="I24" s="11" t="s">
        <v>126</v>
      </c>
    </row>
    <row r="25" spans="1:9" x14ac:dyDescent="0.3">
      <c r="A25" s="8">
        <f>IF(B25&lt;&gt;"",ROWS($B$6:B25),"")</f>
        <v>20</v>
      </c>
      <c r="B25" s="1" t="s">
        <v>318</v>
      </c>
      <c r="C25" s="1" t="s">
        <v>319</v>
      </c>
      <c r="D25" s="1" t="s">
        <v>39</v>
      </c>
      <c r="E25" s="21">
        <v>18059.419999999998</v>
      </c>
      <c r="F25" s="9">
        <v>3680</v>
      </c>
      <c r="G25" s="9">
        <v>11</v>
      </c>
      <c r="H25" s="53">
        <v>43154</v>
      </c>
      <c r="I25" s="11" t="s">
        <v>29</v>
      </c>
    </row>
    <row r="26" spans="1:9" x14ac:dyDescent="0.3">
      <c r="A26" s="8">
        <f>IF(B26&lt;&gt;"",ROWS($B$6:B26),"")</f>
        <v>21</v>
      </c>
      <c r="B26" s="1" t="s">
        <v>96</v>
      </c>
      <c r="C26" s="1" t="s">
        <v>97</v>
      </c>
      <c r="D26" s="1" t="s">
        <v>39</v>
      </c>
      <c r="E26" s="21">
        <v>17903.830000000002</v>
      </c>
      <c r="F26" s="9">
        <v>3004</v>
      </c>
      <c r="G26" s="9">
        <v>5</v>
      </c>
      <c r="H26" s="53">
        <v>43091</v>
      </c>
      <c r="I26" s="11" t="s">
        <v>44</v>
      </c>
    </row>
    <row r="27" spans="1:9" x14ac:dyDescent="0.3">
      <c r="A27" s="8">
        <f>IF(B27&lt;&gt;"",ROWS($B$6:B27),"")</f>
        <v>22</v>
      </c>
      <c r="B27" s="1" t="s">
        <v>299</v>
      </c>
      <c r="C27" s="1" t="s">
        <v>300</v>
      </c>
      <c r="D27" s="1" t="s">
        <v>39</v>
      </c>
      <c r="E27" s="21">
        <v>12360.39</v>
      </c>
      <c r="F27" s="9">
        <v>2376</v>
      </c>
      <c r="G27" s="9">
        <v>8</v>
      </c>
      <c r="H27" s="53">
        <v>42761</v>
      </c>
      <c r="I27" s="11" t="s">
        <v>29</v>
      </c>
    </row>
    <row r="28" spans="1:9" x14ac:dyDescent="0.3">
      <c r="A28" s="8">
        <f>IF(B28&lt;&gt;"",ROWS($B$6:B28),"")</f>
        <v>23</v>
      </c>
      <c r="B28" s="1" t="s">
        <v>175</v>
      </c>
      <c r="C28" s="1" t="s">
        <v>176</v>
      </c>
      <c r="D28" s="1" t="s">
        <v>177</v>
      </c>
      <c r="E28" s="21">
        <v>12215</v>
      </c>
      <c r="F28" s="9">
        <v>2071</v>
      </c>
      <c r="G28" s="9">
        <v>3</v>
      </c>
      <c r="H28" s="53">
        <v>43112</v>
      </c>
      <c r="I28" s="11" t="s">
        <v>126</v>
      </c>
    </row>
    <row r="29" spans="1:9" x14ac:dyDescent="0.3">
      <c r="A29" s="8">
        <f>IF(B29&lt;&gt;"",ROWS($B$6:B29),"")</f>
        <v>24</v>
      </c>
      <c r="B29" s="1" t="s">
        <v>410</v>
      </c>
      <c r="C29" s="1" t="s">
        <v>411</v>
      </c>
      <c r="D29" s="1" t="s">
        <v>39</v>
      </c>
      <c r="E29" s="21">
        <v>11750.16</v>
      </c>
      <c r="F29" s="9">
        <v>2399</v>
      </c>
      <c r="G29" s="9">
        <v>9</v>
      </c>
      <c r="H29" s="53">
        <v>43154</v>
      </c>
      <c r="I29" s="11" t="s">
        <v>29</v>
      </c>
    </row>
    <row r="30" spans="1:9" x14ac:dyDescent="0.3">
      <c r="A30" s="8">
        <f>IF(B30&lt;&gt;"",ROWS($B$6:B30),"")</f>
        <v>25</v>
      </c>
      <c r="B30" s="1" t="s">
        <v>274</v>
      </c>
      <c r="C30" s="1" t="s">
        <v>275</v>
      </c>
      <c r="D30" s="1" t="s">
        <v>276</v>
      </c>
      <c r="E30" s="21">
        <v>9914.25</v>
      </c>
      <c r="F30" s="9">
        <v>2421</v>
      </c>
      <c r="G30" s="9">
        <v>14</v>
      </c>
      <c r="H30" s="53">
        <v>43119</v>
      </c>
      <c r="I30" s="11" t="s">
        <v>29</v>
      </c>
    </row>
    <row r="31" spans="1:9" x14ac:dyDescent="0.3">
      <c r="A31" s="8">
        <f>IF(B31&lt;&gt;"",ROWS($B$6:B31),"")</f>
        <v>26</v>
      </c>
      <c r="B31" s="1" t="s">
        <v>436</v>
      </c>
      <c r="C31" s="1" t="s">
        <v>437</v>
      </c>
      <c r="D31" s="1" t="s">
        <v>39</v>
      </c>
      <c r="E31" s="21">
        <v>6363</v>
      </c>
      <c r="F31" s="9">
        <v>1384</v>
      </c>
      <c r="G31" s="9">
        <v>6</v>
      </c>
      <c r="H31" s="53">
        <v>43126</v>
      </c>
      <c r="I31" s="11" t="s">
        <v>428</v>
      </c>
    </row>
    <row r="32" spans="1:9" x14ac:dyDescent="0.3">
      <c r="A32" s="8">
        <f>IF(B32&lt;&gt;"",ROWS($B$6:B32),"")</f>
        <v>27</v>
      </c>
      <c r="B32" s="1" t="s">
        <v>593</v>
      </c>
      <c r="C32" s="1" t="s">
        <v>594</v>
      </c>
      <c r="D32" s="1" t="s">
        <v>595</v>
      </c>
      <c r="E32" s="21">
        <v>4741.1000000000004</v>
      </c>
      <c r="F32" s="9">
        <v>1009</v>
      </c>
      <c r="G32" s="9">
        <v>4</v>
      </c>
      <c r="H32" s="53">
        <v>43140</v>
      </c>
      <c r="I32" s="11" t="s">
        <v>448</v>
      </c>
    </row>
    <row r="33" spans="1:9" x14ac:dyDescent="0.3">
      <c r="A33" s="8">
        <f>IF(B33&lt;&gt;"",ROWS($B$6:B33),"")</f>
        <v>28</v>
      </c>
      <c r="B33" s="1" t="s">
        <v>98</v>
      </c>
      <c r="C33" s="1" t="s">
        <v>99</v>
      </c>
      <c r="D33" s="1" t="s">
        <v>39</v>
      </c>
      <c r="E33" s="21">
        <v>4183.0200000000004</v>
      </c>
      <c r="F33" s="9">
        <v>698</v>
      </c>
      <c r="G33" s="9">
        <v>3</v>
      </c>
      <c r="H33" s="53">
        <v>43105</v>
      </c>
      <c r="I33" s="11" t="s">
        <v>44</v>
      </c>
    </row>
    <row r="34" spans="1:9" x14ac:dyDescent="0.3">
      <c r="A34" s="8">
        <f>IF(B34&lt;&gt;"",ROWS($B$6:B34),"")</f>
        <v>29</v>
      </c>
      <c r="B34" s="1" t="s">
        <v>615</v>
      </c>
      <c r="C34" s="1" t="s">
        <v>616</v>
      </c>
      <c r="D34" s="1" t="s">
        <v>617</v>
      </c>
      <c r="E34" s="21">
        <v>3157.47</v>
      </c>
      <c r="F34" s="9">
        <v>840</v>
      </c>
      <c r="G34" s="9">
        <v>8</v>
      </c>
      <c r="H34" s="53">
        <v>43147</v>
      </c>
      <c r="I34" s="11" t="s">
        <v>120</v>
      </c>
    </row>
    <row r="35" spans="1:9" x14ac:dyDescent="0.3">
      <c r="A35" s="8">
        <f>IF(B35&lt;&gt;"",ROWS($B$6:B35),"")</f>
        <v>30</v>
      </c>
      <c r="B35" s="1" t="s">
        <v>568</v>
      </c>
      <c r="C35" s="1" t="s">
        <v>569</v>
      </c>
      <c r="D35" s="1" t="s">
        <v>177</v>
      </c>
      <c r="E35" s="21">
        <v>2819.5</v>
      </c>
      <c r="F35" s="9">
        <v>833</v>
      </c>
      <c r="G35" s="9">
        <v>4</v>
      </c>
      <c r="H35" s="53">
        <v>43126</v>
      </c>
      <c r="I35" s="11" t="s">
        <v>448</v>
      </c>
    </row>
    <row r="36" spans="1:9" x14ac:dyDescent="0.3">
      <c r="A36" s="8">
        <f>IF(B36&lt;&gt;"",ROWS($B$6:B36),"")</f>
        <v>31</v>
      </c>
      <c r="B36" s="1" t="s">
        <v>454</v>
      </c>
      <c r="C36" s="1" t="s">
        <v>455</v>
      </c>
      <c r="D36" s="1" t="s">
        <v>456</v>
      </c>
      <c r="E36" s="21">
        <v>2426.12</v>
      </c>
      <c r="F36" s="9">
        <v>483</v>
      </c>
      <c r="G36" s="9">
        <v>1</v>
      </c>
      <c r="H36" s="53">
        <v>43112</v>
      </c>
      <c r="I36" s="11" t="s">
        <v>146</v>
      </c>
    </row>
    <row r="37" spans="1:9" x14ac:dyDescent="0.3">
      <c r="A37" s="8">
        <f>IF(B37&lt;&gt;"",ROWS($B$6:B37),"")</f>
        <v>32</v>
      </c>
      <c r="B37" s="1" t="s">
        <v>518</v>
      </c>
      <c r="C37" s="1" t="s">
        <v>519</v>
      </c>
      <c r="D37" s="1" t="s">
        <v>39</v>
      </c>
      <c r="E37" s="21">
        <v>2158.31</v>
      </c>
      <c r="F37" s="9">
        <v>476</v>
      </c>
      <c r="G37" s="9">
        <v>11</v>
      </c>
      <c r="H37" s="53">
        <v>43126</v>
      </c>
      <c r="I37" s="11" t="s">
        <v>146</v>
      </c>
    </row>
    <row r="38" spans="1:9" x14ac:dyDescent="0.3">
      <c r="A38" s="8">
        <f>IF(B38&lt;&gt;"",ROWS($B$6:B38),"")</f>
        <v>33</v>
      </c>
      <c r="B38" s="1" t="s">
        <v>214</v>
      </c>
      <c r="C38" s="1" t="s">
        <v>215</v>
      </c>
      <c r="D38" s="1" t="s">
        <v>39</v>
      </c>
      <c r="E38" s="21">
        <v>1678.63</v>
      </c>
      <c r="F38" s="9">
        <v>297</v>
      </c>
      <c r="G38" s="9">
        <v>3</v>
      </c>
      <c r="H38" s="53">
        <v>43105</v>
      </c>
      <c r="I38" s="11" t="s">
        <v>146</v>
      </c>
    </row>
    <row r="39" spans="1:9" x14ac:dyDescent="0.3">
      <c r="A39" s="8">
        <f>IF(B39&lt;&gt;"",ROWS($B$6:B39),"")</f>
        <v>34</v>
      </c>
      <c r="B39" s="1" t="s">
        <v>446</v>
      </c>
      <c r="C39" s="1" t="s">
        <v>447</v>
      </c>
      <c r="D39" s="1" t="s">
        <v>834</v>
      </c>
      <c r="E39" s="21">
        <v>1327.3</v>
      </c>
      <c r="F39" s="9">
        <v>364</v>
      </c>
      <c r="G39" s="9">
        <v>3</v>
      </c>
      <c r="H39" s="53">
        <v>43070</v>
      </c>
      <c r="I39" s="11" t="s">
        <v>448</v>
      </c>
    </row>
    <row r="40" spans="1:9" x14ac:dyDescent="0.3">
      <c r="A40" s="8">
        <f>IF(B40&lt;&gt;"",ROWS($B$6:B40),"")</f>
        <v>35</v>
      </c>
      <c r="B40" s="1" t="s">
        <v>245</v>
      </c>
      <c r="C40" s="1" t="s">
        <v>245</v>
      </c>
      <c r="D40" s="1" t="s">
        <v>31</v>
      </c>
      <c r="E40" s="21">
        <v>1101</v>
      </c>
      <c r="F40" s="9">
        <v>184</v>
      </c>
      <c r="G40" s="9">
        <v>2</v>
      </c>
      <c r="H40" s="53">
        <v>43035</v>
      </c>
      <c r="I40" s="11" t="s">
        <v>32</v>
      </c>
    </row>
    <row r="41" spans="1:9" x14ac:dyDescent="0.3">
      <c r="A41" s="8">
        <f>IF(B41&lt;&gt;"",ROWS($B$6:B41),"")</f>
        <v>36</v>
      </c>
      <c r="B41" s="1" t="s">
        <v>583</v>
      </c>
      <c r="C41" s="1" t="s">
        <v>584</v>
      </c>
      <c r="D41" s="1" t="s">
        <v>267</v>
      </c>
      <c r="E41" s="21">
        <v>1087</v>
      </c>
      <c r="F41" s="9">
        <v>301</v>
      </c>
      <c r="G41" s="9">
        <v>3</v>
      </c>
      <c r="H41" s="53">
        <v>43154</v>
      </c>
      <c r="I41" s="11" t="s">
        <v>428</v>
      </c>
    </row>
    <row r="42" spans="1:9" x14ac:dyDescent="0.3">
      <c r="A42" s="8">
        <f>IF(B42&lt;&gt;"",ROWS($B$6:B42),"")</f>
        <v>37</v>
      </c>
      <c r="B42" s="1" t="s">
        <v>555</v>
      </c>
      <c r="C42" s="1" t="s">
        <v>556</v>
      </c>
      <c r="D42" s="1" t="s">
        <v>276</v>
      </c>
      <c r="E42" s="21">
        <v>997.2</v>
      </c>
      <c r="F42" s="9">
        <v>204</v>
      </c>
      <c r="G42" s="9">
        <v>1</v>
      </c>
      <c r="H42" s="53">
        <v>43056</v>
      </c>
      <c r="I42" s="11" t="s">
        <v>428</v>
      </c>
    </row>
    <row r="43" spans="1:9" x14ac:dyDescent="0.3">
      <c r="A43" s="8">
        <f>IF(B43&lt;&gt;"",ROWS($B$6:B43),"")</f>
        <v>38</v>
      </c>
      <c r="B43" s="1" t="s">
        <v>304</v>
      </c>
      <c r="C43" s="1" t="s">
        <v>305</v>
      </c>
      <c r="D43" s="1" t="s">
        <v>39</v>
      </c>
      <c r="E43" s="21">
        <v>954</v>
      </c>
      <c r="F43" s="9">
        <v>161</v>
      </c>
      <c r="G43" s="9">
        <v>3</v>
      </c>
      <c r="H43" s="53">
        <v>43112</v>
      </c>
      <c r="I43" s="11" t="s">
        <v>40</v>
      </c>
    </row>
    <row r="44" spans="1:9" x14ac:dyDescent="0.3">
      <c r="A44" s="8">
        <f>IF(B44&lt;&gt;"",ROWS($B$6:B44),"")</f>
        <v>39</v>
      </c>
      <c r="B44" s="1" t="s">
        <v>117</v>
      </c>
      <c r="C44" s="1" t="s">
        <v>117</v>
      </c>
      <c r="D44" s="1" t="s">
        <v>31</v>
      </c>
      <c r="E44" s="21">
        <v>935</v>
      </c>
      <c r="F44" s="9">
        <v>166</v>
      </c>
      <c r="G44" s="9">
        <v>2</v>
      </c>
      <c r="H44" s="53" t="s">
        <v>868</v>
      </c>
      <c r="I44" s="11" t="s">
        <v>32</v>
      </c>
    </row>
    <row r="45" spans="1:9" x14ac:dyDescent="0.3">
      <c r="A45" s="8">
        <f>IF(B45&lt;&gt;"",ROWS($B$6:B45),"")</f>
        <v>40</v>
      </c>
      <c r="B45" s="1" t="s">
        <v>691</v>
      </c>
      <c r="C45" s="1" t="s">
        <v>692</v>
      </c>
      <c r="D45" s="1" t="s">
        <v>512</v>
      </c>
      <c r="E45" s="21">
        <v>897</v>
      </c>
      <c r="F45" s="9">
        <v>414</v>
      </c>
      <c r="G45" s="9">
        <v>1</v>
      </c>
      <c r="H45" s="53">
        <v>42301</v>
      </c>
      <c r="I45" s="11" t="s">
        <v>513</v>
      </c>
    </row>
    <row r="46" spans="1:9" x14ac:dyDescent="0.3">
      <c r="A46" s="8">
        <f>IF(B46&lt;&gt;"",ROWS($B$6:B46),"")</f>
        <v>41</v>
      </c>
      <c r="B46" s="1" t="s">
        <v>587</v>
      </c>
      <c r="C46" s="1" t="s">
        <v>588</v>
      </c>
      <c r="D46" s="1" t="s">
        <v>276</v>
      </c>
      <c r="E46" s="21">
        <v>877.8</v>
      </c>
      <c r="F46" s="9">
        <v>229</v>
      </c>
      <c r="G46" s="9">
        <v>4</v>
      </c>
      <c r="H46" s="53">
        <v>43126</v>
      </c>
      <c r="I46" s="11" t="s">
        <v>120</v>
      </c>
    </row>
    <row r="47" spans="1:9" x14ac:dyDescent="0.3">
      <c r="A47" s="8">
        <f>IF(B47&lt;&gt;"",ROWS($B$6:B47),"")</f>
        <v>42</v>
      </c>
      <c r="B47" s="1" t="s">
        <v>501</v>
      </c>
      <c r="C47" s="1" t="s">
        <v>502</v>
      </c>
      <c r="D47" s="1" t="s">
        <v>39</v>
      </c>
      <c r="E47" s="21">
        <v>852</v>
      </c>
      <c r="F47" s="9">
        <v>339</v>
      </c>
      <c r="G47" s="9">
        <v>1</v>
      </c>
      <c r="H47" s="53">
        <v>43056</v>
      </c>
      <c r="I47" s="11" t="s">
        <v>29</v>
      </c>
    </row>
    <row r="48" spans="1:9" x14ac:dyDescent="0.3">
      <c r="A48" s="8">
        <f>IF(B48&lt;&gt;"",ROWS($B$6:B48),"")</f>
        <v>43</v>
      </c>
      <c r="B48" s="1" t="s">
        <v>552</v>
      </c>
      <c r="C48" s="1" t="s">
        <v>553</v>
      </c>
      <c r="D48" s="1" t="s">
        <v>835</v>
      </c>
      <c r="E48" s="21">
        <v>682.7</v>
      </c>
      <c r="F48" s="9">
        <v>140</v>
      </c>
      <c r="G48" s="9">
        <v>1</v>
      </c>
      <c r="H48" s="53">
        <v>43112</v>
      </c>
      <c r="I48" s="11" t="s">
        <v>554</v>
      </c>
    </row>
    <row r="49" spans="1:9" x14ac:dyDescent="0.3">
      <c r="A49" s="8">
        <f>IF(B49&lt;&gt;"",ROWS($B$6:B49),"")</f>
        <v>44</v>
      </c>
      <c r="B49" s="1" t="s">
        <v>255</v>
      </c>
      <c r="C49" s="1" t="s">
        <v>256</v>
      </c>
      <c r="D49" s="1" t="s">
        <v>39</v>
      </c>
      <c r="E49" s="21">
        <v>508.28</v>
      </c>
      <c r="F49" s="9">
        <v>99</v>
      </c>
      <c r="G49" s="9">
        <v>1</v>
      </c>
      <c r="H49" s="53">
        <v>43105</v>
      </c>
      <c r="I49" s="11" t="s">
        <v>29</v>
      </c>
    </row>
    <row r="50" spans="1:9" x14ac:dyDescent="0.3">
      <c r="A50" s="8">
        <f>IF(B50&lt;&gt;"",ROWS($B$6:B50),"")</f>
        <v>45</v>
      </c>
      <c r="B50" s="1" t="s">
        <v>383</v>
      </c>
      <c r="C50" s="1" t="s">
        <v>383</v>
      </c>
      <c r="D50" s="1" t="s">
        <v>31</v>
      </c>
      <c r="E50" s="21">
        <v>506.3</v>
      </c>
      <c r="F50" s="9">
        <v>225</v>
      </c>
      <c r="G50" s="9">
        <v>2</v>
      </c>
      <c r="H50" s="53">
        <v>43077</v>
      </c>
      <c r="I50" s="11" t="s">
        <v>384</v>
      </c>
    </row>
    <row r="51" spans="1:9" x14ac:dyDescent="0.3">
      <c r="A51" s="8">
        <f>IF(B51&lt;&gt;"",ROWS($B$6:B51),"")</f>
        <v>46</v>
      </c>
      <c r="B51" s="1" t="s">
        <v>537</v>
      </c>
      <c r="C51" s="1" t="s">
        <v>538</v>
      </c>
      <c r="D51" s="1" t="s">
        <v>539</v>
      </c>
      <c r="E51" s="21">
        <v>479</v>
      </c>
      <c r="F51" s="9">
        <v>203</v>
      </c>
      <c r="G51" s="9">
        <v>1</v>
      </c>
      <c r="H51" s="53">
        <v>42654</v>
      </c>
      <c r="I51" s="11" t="s">
        <v>513</v>
      </c>
    </row>
    <row r="52" spans="1:9" x14ac:dyDescent="0.3">
      <c r="A52" s="8">
        <f>IF(B52&lt;&gt;"",ROWS($B$6:B52),"")</f>
        <v>47</v>
      </c>
      <c r="B52" s="1" t="s">
        <v>693</v>
      </c>
      <c r="C52" s="1" t="s">
        <v>694</v>
      </c>
      <c r="D52" s="1" t="s">
        <v>604</v>
      </c>
      <c r="E52" s="21">
        <v>414.8</v>
      </c>
      <c r="F52" s="9">
        <v>85</v>
      </c>
      <c r="G52" s="9">
        <v>1</v>
      </c>
      <c r="H52" s="53">
        <v>43084</v>
      </c>
      <c r="I52" s="11" t="s">
        <v>428</v>
      </c>
    </row>
    <row r="53" spans="1:9" x14ac:dyDescent="0.3">
      <c r="A53" s="8">
        <f>IF(B53&lt;&gt;"",ROWS($B$6:B53),"")</f>
        <v>48</v>
      </c>
      <c r="B53" s="1" t="s">
        <v>657</v>
      </c>
      <c r="C53" s="1" t="s">
        <v>658</v>
      </c>
      <c r="D53" s="1" t="s">
        <v>276</v>
      </c>
      <c r="E53" s="21">
        <v>322.3</v>
      </c>
      <c r="F53" s="9">
        <v>68</v>
      </c>
      <c r="G53" s="9">
        <v>1</v>
      </c>
      <c r="H53" s="53">
        <v>43035</v>
      </c>
      <c r="I53" s="11" t="s">
        <v>428</v>
      </c>
    </row>
    <row r="54" spans="1:9" x14ac:dyDescent="0.3">
      <c r="A54" s="8">
        <f>IF(B54&lt;&gt;"",ROWS($B$6:B54),"")</f>
        <v>49</v>
      </c>
      <c r="B54" s="1" t="s">
        <v>389</v>
      </c>
      <c r="C54" s="1" t="s">
        <v>390</v>
      </c>
      <c r="D54" s="1" t="s">
        <v>39</v>
      </c>
      <c r="E54" s="21">
        <v>264.33999999999997</v>
      </c>
      <c r="F54" s="9">
        <v>58</v>
      </c>
      <c r="G54" s="9">
        <v>1</v>
      </c>
      <c r="H54" s="53">
        <v>43119</v>
      </c>
      <c r="I54" s="11" t="s">
        <v>114</v>
      </c>
    </row>
    <row r="55" spans="1:9" x14ac:dyDescent="0.3">
      <c r="A55" s="8">
        <f>IF(B55&lt;&gt;"",ROWS($B$6:B55),"")</f>
        <v>50</v>
      </c>
      <c r="B55" s="1" t="s">
        <v>768</v>
      </c>
      <c r="C55" s="1" t="s">
        <v>769</v>
      </c>
      <c r="D55" s="1" t="s">
        <v>276</v>
      </c>
      <c r="E55" s="21">
        <v>242</v>
      </c>
      <c r="F55" s="9">
        <v>121</v>
      </c>
      <c r="G55" s="9">
        <v>1</v>
      </c>
      <c r="H55" s="53">
        <v>42322</v>
      </c>
      <c r="I55" s="11" t="s">
        <v>29</v>
      </c>
    </row>
    <row r="56" spans="1:9" x14ac:dyDescent="0.3">
      <c r="A56" s="8">
        <f>IF(B56&lt;&gt;"",ROWS($B$6:B56),"")</f>
        <v>51</v>
      </c>
      <c r="B56" s="1" t="s">
        <v>243</v>
      </c>
      <c r="C56" s="1" t="s">
        <v>244</v>
      </c>
      <c r="D56" s="1" t="s">
        <v>39</v>
      </c>
      <c r="E56" s="21">
        <v>222.18</v>
      </c>
      <c r="F56" s="9">
        <v>58</v>
      </c>
      <c r="G56" s="9">
        <v>1</v>
      </c>
      <c r="H56" s="53">
        <v>43112</v>
      </c>
      <c r="I56" s="11" t="s">
        <v>29</v>
      </c>
    </row>
    <row r="57" spans="1:9" x14ac:dyDescent="0.3">
      <c r="A57" s="8">
        <f>IF(B57&lt;&gt;"",ROWS($B$6:B57),"")</f>
        <v>52</v>
      </c>
      <c r="B57" s="1" t="s">
        <v>729</v>
      </c>
      <c r="C57" s="1" t="s">
        <v>730</v>
      </c>
      <c r="D57" s="1" t="s">
        <v>844</v>
      </c>
      <c r="E57" s="21">
        <v>189.4</v>
      </c>
      <c r="F57" s="9">
        <v>39</v>
      </c>
      <c r="G57" s="9">
        <v>1</v>
      </c>
      <c r="H57" s="53">
        <v>43091</v>
      </c>
      <c r="I57" s="11" t="s">
        <v>428</v>
      </c>
    </row>
    <row r="58" spans="1:9" x14ac:dyDescent="0.3">
      <c r="A58" s="8">
        <f>IF(B58&lt;&gt;"",ROWS($B$6:B58),"")</f>
        <v>53</v>
      </c>
      <c r="B58" s="1" t="s">
        <v>743</v>
      </c>
      <c r="C58" s="1" t="s">
        <v>743</v>
      </c>
      <c r="D58" s="1" t="s">
        <v>744</v>
      </c>
      <c r="E58" s="21">
        <v>150</v>
      </c>
      <c r="F58" s="9">
        <v>75</v>
      </c>
      <c r="G58" s="9">
        <v>1</v>
      </c>
      <c r="H58" s="53">
        <v>42749</v>
      </c>
      <c r="I58" s="11" t="s">
        <v>513</v>
      </c>
    </row>
    <row r="59" spans="1:9" x14ac:dyDescent="0.3">
      <c r="A59" s="8">
        <f>IF(B59&lt;&gt;"",ROWS($B$6:B59),"")</f>
        <v>54</v>
      </c>
      <c r="B59" s="1" t="s">
        <v>707</v>
      </c>
      <c r="C59" s="1" t="s">
        <v>708</v>
      </c>
      <c r="D59" s="1" t="s">
        <v>276</v>
      </c>
      <c r="E59" s="21">
        <v>150</v>
      </c>
      <c r="F59" s="9">
        <v>31</v>
      </c>
      <c r="G59" s="9">
        <v>1</v>
      </c>
      <c r="H59" s="53">
        <v>43070</v>
      </c>
      <c r="I59" s="11" t="s">
        <v>428</v>
      </c>
    </row>
    <row r="60" spans="1:9" x14ac:dyDescent="0.3">
      <c r="A60" s="8">
        <f>IF(B60&lt;&gt;"",ROWS($B$6:B60),"")</f>
        <v>55</v>
      </c>
      <c r="B60" s="1" t="s">
        <v>645</v>
      </c>
      <c r="C60" s="1" t="s">
        <v>646</v>
      </c>
      <c r="D60" s="1" t="s">
        <v>633</v>
      </c>
      <c r="E60" s="21">
        <v>142</v>
      </c>
      <c r="F60" s="9">
        <v>75</v>
      </c>
      <c r="G60" s="9">
        <v>1</v>
      </c>
      <c r="H60" s="53">
        <v>43084</v>
      </c>
      <c r="I60" s="11" t="s">
        <v>642</v>
      </c>
    </row>
    <row r="61" spans="1:9" x14ac:dyDescent="0.3">
      <c r="A61" s="8">
        <f>IF(B61&lt;&gt;"",ROWS($B$6:B61),"")</f>
        <v>56</v>
      </c>
      <c r="B61" s="1" t="s">
        <v>756</v>
      </c>
      <c r="C61" s="1" t="s">
        <v>757</v>
      </c>
      <c r="D61" s="1" t="s">
        <v>758</v>
      </c>
      <c r="E61" s="21">
        <v>140</v>
      </c>
      <c r="F61" s="9">
        <v>45</v>
      </c>
      <c r="G61" s="9">
        <v>1</v>
      </c>
      <c r="H61" s="53">
        <v>43105</v>
      </c>
      <c r="I61" s="11" t="s">
        <v>448</v>
      </c>
    </row>
    <row r="62" spans="1:9" x14ac:dyDescent="0.3">
      <c r="A62" s="8">
        <f>IF(B62&lt;&gt;"",ROWS($B$6:B62),"")</f>
        <v>57</v>
      </c>
      <c r="B62" s="1" t="s">
        <v>653</v>
      </c>
      <c r="C62" s="1" t="s">
        <v>654</v>
      </c>
      <c r="D62" s="1" t="s">
        <v>837</v>
      </c>
      <c r="E62" s="21">
        <v>111</v>
      </c>
      <c r="F62" s="9">
        <v>37</v>
      </c>
      <c r="G62" s="9">
        <v>1</v>
      </c>
      <c r="H62" s="53">
        <v>42030</v>
      </c>
      <c r="I62" s="11" t="s">
        <v>513</v>
      </c>
    </row>
    <row r="63" spans="1:9" x14ac:dyDescent="0.3">
      <c r="A63" s="8">
        <f>IF(B63&lt;&gt;"",ROWS($B$6:B63),"")</f>
        <v>58</v>
      </c>
      <c r="B63" s="1" t="s">
        <v>380</v>
      </c>
      <c r="C63" s="1" t="s">
        <v>381</v>
      </c>
      <c r="D63" s="1" t="s">
        <v>382</v>
      </c>
      <c r="E63" s="21">
        <v>98.8</v>
      </c>
      <c r="F63" s="9">
        <v>21</v>
      </c>
      <c r="G63" s="9">
        <v>1</v>
      </c>
      <c r="H63" s="53">
        <v>43070</v>
      </c>
      <c r="I63" s="11" t="s">
        <v>29</v>
      </c>
    </row>
    <row r="64" spans="1:9" x14ac:dyDescent="0.3">
      <c r="A64" s="8">
        <f>IF(B64&lt;&gt;"",ROWS($B$6:B64),"")</f>
        <v>59</v>
      </c>
      <c r="B64" s="1" t="s">
        <v>715</v>
      </c>
      <c r="C64" s="1" t="s">
        <v>716</v>
      </c>
      <c r="D64" s="1" t="s">
        <v>717</v>
      </c>
      <c r="E64" s="21">
        <v>93.3</v>
      </c>
      <c r="F64" s="9">
        <v>26</v>
      </c>
      <c r="G64" s="9">
        <v>1</v>
      </c>
      <c r="H64" s="53">
        <v>43105</v>
      </c>
      <c r="I64" s="11" t="s">
        <v>448</v>
      </c>
    </row>
    <row r="65" spans="1:9" x14ac:dyDescent="0.3">
      <c r="A65" s="8">
        <f>IF(B65&lt;&gt;"",ROWS($B$6:B65),"")</f>
        <v>60</v>
      </c>
      <c r="B65" s="1" t="s">
        <v>250</v>
      </c>
      <c r="C65" s="1" t="s">
        <v>251</v>
      </c>
      <c r="D65" s="1" t="s">
        <v>39</v>
      </c>
      <c r="E65" s="21">
        <v>42.5</v>
      </c>
      <c r="F65" s="9">
        <v>13</v>
      </c>
      <c r="G65" s="9">
        <v>1</v>
      </c>
      <c r="H65" s="53">
        <v>43084</v>
      </c>
      <c r="I65" s="11" t="s">
        <v>54</v>
      </c>
    </row>
    <row r="66" spans="1:9" x14ac:dyDescent="0.3">
      <c r="A66" s="8">
        <f>IF(B66&lt;&gt;"",ROWS($B$6:B66),"")</f>
        <v>61</v>
      </c>
      <c r="B66" t="s">
        <v>618</v>
      </c>
      <c r="C66" s="1" t="s">
        <v>619</v>
      </c>
      <c r="D66" s="43" t="s">
        <v>836</v>
      </c>
      <c r="E66" s="19">
        <v>34</v>
      </c>
      <c r="F66">
        <v>14</v>
      </c>
      <c r="G66">
        <v>1</v>
      </c>
      <c r="H66" s="51">
        <v>42988</v>
      </c>
      <c r="I66" t="s">
        <v>513</v>
      </c>
    </row>
    <row r="67" spans="1:9" x14ac:dyDescent="0.3">
      <c r="E67" s="19">
        <f>SUBTOTAL(109,Table3_Vasaris[Pajamos])</f>
        <v>2090596.4800000004</v>
      </c>
      <c r="F67" s="12">
        <f>SUBTOTAL(109,Table3_Vasaris[Žiūrovų skaičius])</f>
        <v>394565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7"/>
  <sheetViews>
    <sheetView workbookViewId="0">
      <selection activeCell="A6" sqref="A6:I96"/>
    </sheetView>
  </sheetViews>
  <sheetFormatPr defaultRowHeight="14.4" x14ac:dyDescent="0.3"/>
  <cols>
    <col min="1" max="1" width="8.33203125" customWidth="1"/>
    <col min="2" max="2" width="45" style="47" customWidth="1"/>
    <col min="3" max="3" width="45" customWidth="1"/>
    <col min="4" max="4" width="18" style="43" customWidth="1"/>
    <col min="5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15</v>
      </c>
    </row>
    <row r="4" spans="1:9" x14ac:dyDescent="0.3">
      <c r="A4" s="16"/>
    </row>
    <row r="5" spans="1:9" x14ac:dyDescent="0.3">
      <c r="A5" s="5" t="s">
        <v>1</v>
      </c>
      <c r="B5" s="48" t="s">
        <v>2</v>
      </c>
      <c r="C5" s="6" t="s">
        <v>3</v>
      </c>
      <c r="D5" s="45" t="s">
        <v>4</v>
      </c>
      <c r="E5" s="6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49" t="s">
        <v>108</v>
      </c>
      <c r="C6" s="1" t="s">
        <v>109</v>
      </c>
      <c r="D6" s="1" t="s">
        <v>39</v>
      </c>
      <c r="E6" s="21">
        <v>149172.94</v>
      </c>
      <c r="F6" s="9">
        <v>26304</v>
      </c>
      <c r="G6" s="9">
        <v>16</v>
      </c>
      <c r="H6" s="53">
        <v>43161</v>
      </c>
      <c r="I6" s="11" t="s">
        <v>36</v>
      </c>
    </row>
    <row r="7" spans="1:9" x14ac:dyDescent="0.3">
      <c r="A7" s="8">
        <f>IF(B7&lt;&gt;"",ROWS($B$6:B7),"")</f>
        <v>2</v>
      </c>
      <c r="B7" s="49" t="s">
        <v>106</v>
      </c>
      <c r="C7" s="1" t="s">
        <v>107</v>
      </c>
      <c r="D7" s="1" t="s">
        <v>39</v>
      </c>
      <c r="E7" s="21">
        <v>138804.97</v>
      </c>
      <c r="F7" s="9">
        <v>22796</v>
      </c>
      <c r="G7" s="9">
        <v>12</v>
      </c>
      <c r="H7" s="53">
        <v>43175</v>
      </c>
      <c r="I7" s="11" t="s">
        <v>49</v>
      </c>
    </row>
    <row r="8" spans="1:9" x14ac:dyDescent="0.3">
      <c r="A8" s="8">
        <f>IF(B8&lt;&gt;"",ROWS($B$6:B8),"")</f>
        <v>3</v>
      </c>
      <c r="B8" s="49" t="s">
        <v>117</v>
      </c>
      <c r="C8" s="1" t="s">
        <v>117</v>
      </c>
      <c r="D8" s="1" t="s">
        <v>31</v>
      </c>
      <c r="E8" s="21">
        <v>138781</v>
      </c>
      <c r="F8" s="9">
        <v>26440</v>
      </c>
      <c r="G8" s="9">
        <v>18</v>
      </c>
      <c r="H8" s="53">
        <v>43161</v>
      </c>
      <c r="I8" s="11" t="s">
        <v>32</v>
      </c>
    </row>
    <row r="9" spans="1:9" x14ac:dyDescent="0.3">
      <c r="A9" s="8">
        <f>IF(B9&lt;&gt;"",ROWS($B$6:B9),"")</f>
        <v>4</v>
      </c>
      <c r="B9" s="49" t="s">
        <v>55</v>
      </c>
      <c r="C9" s="1" t="s">
        <v>55</v>
      </c>
      <c r="D9" s="1" t="s">
        <v>31</v>
      </c>
      <c r="E9" s="21">
        <v>136946</v>
      </c>
      <c r="F9" s="9">
        <v>26770</v>
      </c>
      <c r="G9" s="9"/>
      <c r="H9" s="53">
        <v>43147</v>
      </c>
      <c r="I9" s="11" t="s">
        <v>56</v>
      </c>
    </row>
    <row r="10" spans="1:9" x14ac:dyDescent="0.3">
      <c r="A10" s="8">
        <f>IF(B10&lt;&gt;"",ROWS($B$6:B10),"")</f>
        <v>5</v>
      </c>
      <c r="B10" s="49" t="s">
        <v>84</v>
      </c>
      <c r="C10" s="1" t="s">
        <v>85</v>
      </c>
      <c r="D10" s="1" t="s">
        <v>86</v>
      </c>
      <c r="E10" s="21">
        <v>86870.92</v>
      </c>
      <c r="F10" s="9">
        <v>19321</v>
      </c>
      <c r="G10" s="9">
        <v>15</v>
      </c>
      <c r="H10" s="53">
        <v>43182</v>
      </c>
      <c r="I10" s="11" t="s">
        <v>44</v>
      </c>
    </row>
    <row r="11" spans="1:9" x14ac:dyDescent="0.3">
      <c r="A11" s="8">
        <f>IF(B11&lt;&gt;"",ROWS($B$6:B11),"")</f>
        <v>6</v>
      </c>
      <c r="B11" s="49" t="s">
        <v>123</v>
      </c>
      <c r="C11" s="1" t="s">
        <v>124</v>
      </c>
      <c r="D11" s="1" t="s">
        <v>125</v>
      </c>
      <c r="E11" s="21">
        <v>73074</v>
      </c>
      <c r="F11" s="9">
        <v>15858</v>
      </c>
      <c r="G11" s="9">
        <v>18</v>
      </c>
      <c r="H11" s="53">
        <v>43154</v>
      </c>
      <c r="I11" s="11" t="s">
        <v>126</v>
      </c>
    </row>
    <row r="12" spans="1:9" x14ac:dyDescent="0.3">
      <c r="A12" s="8">
        <f>IF(B12&lt;&gt;"",ROWS($B$6:B12),"")</f>
        <v>7</v>
      </c>
      <c r="B12" s="49" t="s">
        <v>221</v>
      </c>
      <c r="C12" s="1" t="s">
        <v>222</v>
      </c>
      <c r="D12" s="1" t="s">
        <v>223</v>
      </c>
      <c r="E12" s="21">
        <v>56228</v>
      </c>
      <c r="F12" s="9">
        <v>12117</v>
      </c>
      <c r="G12" s="9">
        <v>16</v>
      </c>
      <c r="H12" s="53">
        <v>43168</v>
      </c>
      <c r="I12" s="11" t="s">
        <v>126</v>
      </c>
    </row>
    <row r="13" spans="1:9" x14ac:dyDescent="0.3">
      <c r="A13" s="8">
        <f>IF(B13&lt;&gt;"",ROWS($B$6:B13),"")</f>
        <v>8</v>
      </c>
      <c r="B13" s="49" t="s">
        <v>94</v>
      </c>
      <c r="C13" s="1" t="s">
        <v>95</v>
      </c>
      <c r="D13" s="1" t="s">
        <v>39</v>
      </c>
      <c r="E13" s="21">
        <v>54020.92</v>
      </c>
      <c r="F13" s="9">
        <v>9301</v>
      </c>
      <c r="G13" s="9">
        <v>16</v>
      </c>
      <c r="H13" s="53">
        <v>43147</v>
      </c>
      <c r="I13" s="11" t="s">
        <v>54</v>
      </c>
    </row>
    <row r="14" spans="1:9" x14ac:dyDescent="0.3">
      <c r="A14" s="8">
        <f>IF(B14&lt;&gt;"",ROWS($B$6:B14),"")</f>
        <v>9</v>
      </c>
      <c r="B14" s="49" t="s">
        <v>130</v>
      </c>
      <c r="C14" s="1" t="s">
        <v>131</v>
      </c>
      <c r="D14" s="1" t="s">
        <v>39</v>
      </c>
      <c r="E14" s="21">
        <v>53108.7</v>
      </c>
      <c r="F14" s="9">
        <v>9659</v>
      </c>
      <c r="G14" s="9">
        <v>8</v>
      </c>
      <c r="H14" s="53">
        <v>43154</v>
      </c>
      <c r="I14" s="11" t="s">
        <v>49</v>
      </c>
    </row>
    <row r="15" spans="1:9" x14ac:dyDescent="0.3">
      <c r="A15" s="8">
        <f>IF(B15&lt;&gt;"",ROWS($B$6:B15),"")</f>
        <v>10</v>
      </c>
      <c r="B15" s="49" t="s">
        <v>50</v>
      </c>
      <c r="C15" s="1" t="s">
        <v>51</v>
      </c>
      <c r="D15" s="1" t="s">
        <v>39</v>
      </c>
      <c r="E15" s="21">
        <v>46916.97</v>
      </c>
      <c r="F15" s="9">
        <v>8059</v>
      </c>
      <c r="G15" s="9">
        <v>8</v>
      </c>
      <c r="H15" s="53">
        <v>43140</v>
      </c>
      <c r="I15" s="11" t="s">
        <v>40</v>
      </c>
    </row>
    <row r="16" spans="1:9" x14ac:dyDescent="0.3">
      <c r="A16" s="8">
        <f>IF(B16&lt;&gt;"",ROWS($B$6:B16),"")</f>
        <v>11</v>
      </c>
      <c r="B16" s="49" t="s">
        <v>194</v>
      </c>
      <c r="C16" s="1" t="s">
        <v>195</v>
      </c>
      <c r="D16" s="1" t="s">
        <v>196</v>
      </c>
      <c r="E16" s="21">
        <v>40053.33</v>
      </c>
      <c r="F16" s="9">
        <v>7151</v>
      </c>
      <c r="G16" s="9">
        <v>10</v>
      </c>
      <c r="H16" s="53">
        <v>43182</v>
      </c>
      <c r="I16" s="11" t="s">
        <v>146</v>
      </c>
    </row>
    <row r="17" spans="1:9" x14ac:dyDescent="0.3">
      <c r="A17" s="8">
        <f>IF(B17&lt;&gt;"",ROWS($B$6:B17),"")</f>
        <v>12</v>
      </c>
      <c r="B17" s="49" t="s">
        <v>240</v>
      </c>
      <c r="C17" s="1" t="s">
        <v>241</v>
      </c>
      <c r="D17" s="1" t="s">
        <v>242</v>
      </c>
      <c r="E17" s="21">
        <v>38371.089999999997</v>
      </c>
      <c r="F17" s="9">
        <v>6370</v>
      </c>
      <c r="G17" s="9">
        <v>13</v>
      </c>
      <c r="H17" s="53">
        <v>43182</v>
      </c>
      <c r="I17" s="11" t="s">
        <v>40</v>
      </c>
    </row>
    <row r="18" spans="1:9" x14ac:dyDescent="0.3">
      <c r="A18" s="8">
        <f>IF(B18&lt;&gt;"",ROWS($B$6:B18),"")</f>
        <v>13</v>
      </c>
      <c r="B18" s="49" t="s">
        <v>203</v>
      </c>
      <c r="C18" s="1" t="s">
        <v>204</v>
      </c>
      <c r="D18" s="1" t="s">
        <v>177</v>
      </c>
      <c r="E18" s="21">
        <v>38225</v>
      </c>
      <c r="F18" s="9">
        <v>6658</v>
      </c>
      <c r="G18" s="9">
        <v>8</v>
      </c>
      <c r="H18" s="53">
        <v>43182</v>
      </c>
      <c r="I18" s="11" t="s">
        <v>120</v>
      </c>
    </row>
    <row r="19" spans="1:9" x14ac:dyDescent="0.3">
      <c r="A19" s="8">
        <f>IF(B19&lt;&gt;"",ROWS($B$6:B19),"")</f>
        <v>14</v>
      </c>
      <c r="B19" s="49" t="s">
        <v>102</v>
      </c>
      <c r="C19" s="1" t="s">
        <v>103</v>
      </c>
      <c r="D19" s="1" t="s">
        <v>39</v>
      </c>
      <c r="E19" s="21">
        <v>33734.15</v>
      </c>
      <c r="F19" s="9">
        <v>5522</v>
      </c>
      <c r="G19" s="9">
        <v>15</v>
      </c>
      <c r="H19" s="53">
        <v>43189</v>
      </c>
      <c r="I19" s="11" t="s">
        <v>49</v>
      </c>
    </row>
    <row r="20" spans="1:9" x14ac:dyDescent="0.3">
      <c r="A20" s="8">
        <f>IF(B20&lt;&gt;"",ROWS($B$6:B20),"")</f>
        <v>15</v>
      </c>
      <c r="B20" s="49" t="s">
        <v>303</v>
      </c>
      <c r="C20" s="1" t="s">
        <v>303</v>
      </c>
      <c r="D20" s="1" t="s">
        <v>39</v>
      </c>
      <c r="E20" s="21">
        <v>31227.24</v>
      </c>
      <c r="F20" s="9">
        <v>6011</v>
      </c>
      <c r="G20" s="9">
        <v>13</v>
      </c>
      <c r="H20" s="53">
        <v>43161</v>
      </c>
      <c r="I20" s="11" t="s">
        <v>40</v>
      </c>
    </row>
    <row r="21" spans="1:9" x14ac:dyDescent="0.3">
      <c r="A21" s="8">
        <f>IF(B21&lt;&gt;"",ROWS($B$6:B21),"")</f>
        <v>16</v>
      </c>
      <c r="B21" s="49" t="s">
        <v>332</v>
      </c>
      <c r="C21" s="1" t="s">
        <v>333</v>
      </c>
      <c r="D21" s="1" t="s">
        <v>39</v>
      </c>
      <c r="E21" s="21">
        <v>27240.19</v>
      </c>
      <c r="F21" s="9">
        <v>5031</v>
      </c>
      <c r="G21" s="9">
        <v>12</v>
      </c>
      <c r="H21" s="53">
        <v>43168</v>
      </c>
      <c r="I21" s="11" t="s">
        <v>146</v>
      </c>
    </row>
    <row r="22" spans="1:9" x14ac:dyDescent="0.3">
      <c r="A22" s="8">
        <f>IF(B22&lt;&gt;"",ROWS($B$6:B22),"")</f>
        <v>17</v>
      </c>
      <c r="B22" s="49" t="s">
        <v>308</v>
      </c>
      <c r="C22" s="1" t="s">
        <v>309</v>
      </c>
      <c r="D22" s="1" t="s">
        <v>310</v>
      </c>
      <c r="E22" s="21">
        <v>25526.7</v>
      </c>
      <c r="F22" s="9">
        <v>5067</v>
      </c>
      <c r="G22" s="9">
        <v>16</v>
      </c>
      <c r="H22" s="53">
        <v>43168</v>
      </c>
      <c r="I22" s="11" t="s">
        <v>40</v>
      </c>
    </row>
    <row r="23" spans="1:9" x14ac:dyDescent="0.3">
      <c r="A23" s="8">
        <f>IF(B23&lt;&gt;"",ROWS($B$6:B23),"")</f>
        <v>18</v>
      </c>
      <c r="B23" s="49" t="s">
        <v>373</v>
      </c>
      <c r="C23" s="1" t="s">
        <v>374</v>
      </c>
      <c r="D23" s="1" t="s">
        <v>375</v>
      </c>
      <c r="E23" s="21">
        <v>22203.46</v>
      </c>
      <c r="F23" s="9">
        <v>4125</v>
      </c>
      <c r="G23" s="9">
        <v>12</v>
      </c>
      <c r="H23" s="53">
        <v>43168</v>
      </c>
      <c r="I23" s="11" t="s">
        <v>29</v>
      </c>
    </row>
    <row r="24" spans="1:9" x14ac:dyDescent="0.3">
      <c r="A24" s="8">
        <f>IF(B24&lt;&gt;"",ROWS($B$6:B24),"")</f>
        <v>19</v>
      </c>
      <c r="B24" s="49" t="s">
        <v>140</v>
      </c>
      <c r="C24" s="1" t="s">
        <v>141</v>
      </c>
      <c r="D24" s="1" t="s">
        <v>142</v>
      </c>
      <c r="E24" s="21">
        <v>18405.75</v>
      </c>
      <c r="F24" s="9">
        <v>3996</v>
      </c>
      <c r="G24" s="9">
        <v>9</v>
      </c>
      <c r="H24" s="53">
        <v>43140</v>
      </c>
      <c r="I24" s="11" t="s">
        <v>29</v>
      </c>
    </row>
    <row r="25" spans="1:9" x14ac:dyDescent="0.3">
      <c r="A25" s="8">
        <f>IF(B25&lt;&gt;"",ROWS($B$6:B25),"")</f>
        <v>20</v>
      </c>
      <c r="B25" s="49" t="s">
        <v>163</v>
      </c>
      <c r="C25" s="1" t="s">
        <v>163</v>
      </c>
      <c r="D25" s="1" t="s">
        <v>31</v>
      </c>
      <c r="E25" s="21">
        <v>18191.900000000001</v>
      </c>
      <c r="F25" s="9">
        <v>4421</v>
      </c>
      <c r="G25" s="9">
        <v>10</v>
      </c>
      <c r="H25" s="53">
        <v>43140</v>
      </c>
      <c r="I25" s="11" t="s">
        <v>164</v>
      </c>
    </row>
    <row r="26" spans="1:9" x14ac:dyDescent="0.3">
      <c r="A26" s="8">
        <f>IF(B26&lt;&gt;"",ROWS($B$6:B26),"")</f>
        <v>21</v>
      </c>
      <c r="B26" s="49" t="s">
        <v>80</v>
      </c>
      <c r="C26" s="1" t="s">
        <v>80</v>
      </c>
      <c r="D26" s="1" t="s">
        <v>31</v>
      </c>
      <c r="E26" s="21">
        <v>18007.41</v>
      </c>
      <c r="F26" s="9">
        <v>6215</v>
      </c>
      <c r="G26" s="9">
        <v>18</v>
      </c>
      <c r="H26" s="53">
        <v>43189</v>
      </c>
      <c r="I26" s="11" t="s">
        <v>81</v>
      </c>
    </row>
    <row r="27" spans="1:9" x14ac:dyDescent="0.3">
      <c r="A27" s="8">
        <f>IF(B27&lt;&gt;"",ROWS($B$6:B27),"")</f>
        <v>22</v>
      </c>
      <c r="B27" s="49" t="s">
        <v>417</v>
      </c>
      <c r="C27" s="1" t="s">
        <v>418</v>
      </c>
      <c r="D27" s="1" t="s">
        <v>177</v>
      </c>
      <c r="E27" s="21">
        <v>17037</v>
      </c>
      <c r="F27" s="9">
        <v>3070</v>
      </c>
      <c r="G27" s="9">
        <v>8</v>
      </c>
      <c r="H27" s="53">
        <v>43168</v>
      </c>
      <c r="I27" s="11" t="s">
        <v>126</v>
      </c>
    </row>
    <row r="28" spans="1:9" x14ac:dyDescent="0.3">
      <c r="A28" s="8">
        <f>IF(B28&lt;&gt;"",ROWS($B$6:B28),"")</f>
        <v>23</v>
      </c>
      <c r="B28" s="49" t="s">
        <v>92</v>
      </c>
      <c r="C28" s="1" t="s">
        <v>93</v>
      </c>
      <c r="D28" s="1" t="s">
        <v>39</v>
      </c>
      <c r="E28" s="21">
        <v>14954.33</v>
      </c>
      <c r="F28" s="9">
        <v>3233</v>
      </c>
      <c r="G28" s="9">
        <v>8</v>
      </c>
      <c r="H28" s="53">
        <v>43084</v>
      </c>
      <c r="I28" s="11" t="s">
        <v>36</v>
      </c>
    </row>
    <row r="29" spans="1:9" x14ac:dyDescent="0.3">
      <c r="A29" s="8">
        <f>IF(B29&lt;&gt;"",ROWS($B$6:B29),"")</f>
        <v>24</v>
      </c>
      <c r="B29" s="49" t="s">
        <v>89</v>
      </c>
      <c r="C29" s="1" t="s">
        <v>89</v>
      </c>
      <c r="D29" s="1" t="s">
        <v>31</v>
      </c>
      <c r="E29" s="21">
        <v>13689</v>
      </c>
      <c r="F29" s="9">
        <v>3368</v>
      </c>
      <c r="G29" s="9">
        <v>4</v>
      </c>
      <c r="H29" s="53">
        <v>43133</v>
      </c>
      <c r="I29" s="11" t="s">
        <v>32</v>
      </c>
    </row>
    <row r="30" spans="1:9" x14ac:dyDescent="0.3">
      <c r="A30" s="8">
        <f>IF(B30&lt;&gt;"",ROWS($B$6:B30),"")</f>
        <v>25</v>
      </c>
      <c r="B30" s="49" t="s">
        <v>76</v>
      </c>
      <c r="C30" s="1" t="s">
        <v>77</v>
      </c>
      <c r="D30" s="1" t="s">
        <v>39</v>
      </c>
      <c r="E30" s="21">
        <v>11980.38</v>
      </c>
      <c r="F30" s="9">
        <v>2500</v>
      </c>
      <c r="G30" s="9">
        <v>9</v>
      </c>
      <c r="H30" s="53">
        <v>43105</v>
      </c>
      <c r="I30" s="11" t="s">
        <v>54</v>
      </c>
    </row>
    <row r="31" spans="1:9" x14ac:dyDescent="0.3">
      <c r="A31" s="8">
        <f>IF(B31&lt;&gt;"",ROWS($B$6:B31),"")</f>
        <v>26</v>
      </c>
      <c r="B31" s="49" t="s">
        <v>226</v>
      </c>
      <c r="C31" s="1" t="s">
        <v>227</v>
      </c>
      <c r="D31" s="1" t="s">
        <v>177</v>
      </c>
      <c r="E31" s="21">
        <v>11455.24</v>
      </c>
      <c r="F31" s="9">
        <v>2062</v>
      </c>
      <c r="G31" s="9">
        <v>3</v>
      </c>
      <c r="H31" s="53">
        <v>43147</v>
      </c>
      <c r="I31" s="11" t="s">
        <v>29</v>
      </c>
    </row>
    <row r="32" spans="1:9" x14ac:dyDescent="0.3">
      <c r="A32" s="8">
        <f>IF(B32&lt;&gt;"",ROWS($B$6:B32),"")</f>
        <v>27</v>
      </c>
      <c r="B32" s="49" t="s">
        <v>318</v>
      </c>
      <c r="C32" s="1" t="s">
        <v>319</v>
      </c>
      <c r="D32" s="1" t="s">
        <v>39</v>
      </c>
      <c r="E32" s="21">
        <v>11378.94</v>
      </c>
      <c r="F32" s="9">
        <v>1972</v>
      </c>
      <c r="G32" s="9">
        <v>7</v>
      </c>
      <c r="H32" s="53">
        <v>43154</v>
      </c>
      <c r="I32" s="11" t="s">
        <v>29</v>
      </c>
    </row>
    <row r="33" spans="1:9" x14ac:dyDescent="0.3">
      <c r="A33" s="8">
        <f>IF(B33&lt;&gt;"",ROWS($B$6:B33),"")</f>
        <v>28</v>
      </c>
      <c r="B33" s="49" t="s">
        <v>478</v>
      </c>
      <c r="C33" s="1" t="s">
        <v>479</v>
      </c>
      <c r="D33" s="1" t="s">
        <v>177</v>
      </c>
      <c r="E33" s="21">
        <v>11363.21</v>
      </c>
      <c r="F33" s="9">
        <v>2073</v>
      </c>
      <c r="G33" s="9">
        <v>8</v>
      </c>
      <c r="H33" s="53">
        <v>43161</v>
      </c>
      <c r="I33" s="11" t="s">
        <v>29</v>
      </c>
    </row>
    <row r="34" spans="1:9" x14ac:dyDescent="0.3">
      <c r="A34" s="8">
        <f>IF(B34&lt;&gt;"",ROWS($B$6:B34),"")</f>
        <v>29</v>
      </c>
      <c r="B34" s="49" t="s">
        <v>30</v>
      </c>
      <c r="C34" s="1" t="s">
        <v>30</v>
      </c>
      <c r="D34" s="1" t="s">
        <v>31</v>
      </c>
      <c r="E34" s="21">
        <v>8993</v>
      </c>
      <c r="F34" s="9">
        <v>1883</v>
      </c>
      <c r="G34" s="9">
        <v>2</v>
      </c>
      <c r="H34" s="53">
        <v>43098</v>
      </c>
      <c r="I34" s="11" t="s">
        <v>32</v>
      </c>
    </row>
    <row r="35" spans="1:9" x14ac:dyDescent="0.3">
      <c r="A35" s="8">
        <f>IF(B35&lt;&gt;"",ROWS($B$6:B35),"")</f>
        <v>30</v>
      </c>
      <c r="B35" s="49" t="s">
        <v>90</v>
      </c>
      <c r="C35" s="1" t="s">
        <v>91</v>
      </c>
      <c r="D35" s="1" t="s">
        <v>39</v>
      </c>
      <c r="E35" s="21">
        <v>8741.26</v>
      </c>
      <c r="F35" s="9">
        <v>1509</v>
      </c>
      <c r="G35" s="9">
        <v>5</v>
      </c>
      <c r="H35" s="53">
        <v>43126</v>
      </c>
      <c r="I35" s="11" t="s">
        <v>36</v>
      </c>
    </row>
    <row r="36" spans="1:9" x14ac:dyDescent="0.3">
      <c r="A36" s="8">
        <f>IF(B36&lt;&gt;"",ROWS($B$6:B36),"")</f>
        <v>31</v>
      </c>
      <c r="B36" s="49" t="s">
        <v>138</v>
      </c>
      <c r="C36" s="1" t="s">
        <v>139</v>
      </c>
      <c r="D36" s="1" t="s">
        <v>39</v>
      </c>
      <c r="E36" s="21">
        <v>8439.7000000000007</v>
      </c>
      <c r="F36" s="9">
        <v>1624</v>
      </c>
      <c r="G36" s="9">
        <v>7</v>
      </c>
      <c r="H36" s="53">
        <v>43119</v>
      </c>
      <c r="I36" s="11" t="s">
        <v>36</v>
      </c>
    </row>
    <row r="37" spans="1:9" x14ac:dyDescent="0.3">
      <c r="A37" s="8">
        <f>IF(B37&lt;&gt;"",ROWS($B$6:B37),"")</f>
        <v>32</v>
      </c>
      <c r="B37" s="49" t="s">
        <v>572</v>
      </c>
      <c r="C37" s="1" t="s">
        <v>573</v>
      </c>
      <c r="D37" s="1" t="s">
        <v>183</v>
      </c>
      <c r="E37" s="21">
        <v>5884.38</v>
      </c>
      <c r="F37" s="9">
        <v>1081</v>
      </c>
      <c r="G37" s="9">
        <v>8</v>
      </c>
      <c r="H37" s="53">
        <v>43175</v>
      </c>
      <c r="I37" s="11" t="s">
        <v>146</v>
      </c>
    </row>
    <row r="38" spans="1:9" x14ac:dyDescent="0.3">
      <c r="A38" s="8">
        <f>IF(B38&lt;&gt;"",ROWS($B$6:B38),"")</f>
        <v>33</v>
      </c>
      <c r="B38" s="49" t="s">
        <v>410</v>
      </c>
      <c r="C38" s="1" t="s">
        <v>411</v>
      </c>
      <c r="D38" s="1" t="s">
        <v>39</v>
      </c>
      <c r="E38" s="21">
        <v>5699.57</v>
      </c>
      <c r="F38" s="9">
        <v>1227</v>
      </c>
      <c r="G38" s="9">
        <v>2</v>
      </c>
      <c r="H38" s="53">
        <v>43154</v>
      </c>
      <c r="I38" s="11" t="s">
        <v>29</v>
      </c>
    </row>
    <row r="39" spans="1:9" x14ac:dyDescent="0.3">
      <c r="A39" s="8">
        <f>IF(B39&lt;&gt;"",ROWS($B$6:B39),"")</f>
        <v>34</v>
      </c>
      <c r="B39" s="49" t="s">
        <v>401</v>
      </c>
      <c r="C39" s="1" t="s">
        <v>402</v>
      </c>
      <c r="D39" s="1" t="s">
        <v>39</v>
      </c>
      <c r="E39" s="21">
        <v>5527.83</v>
      </c>
      <c r="F39" s="9">
        <v>1001</v>
      </c>
      <c r="G39" s="9">
        <v>13</v>
      </c>
      <c r="H39" s="53">
        <v>43189</v>
      </c>
      <c r="I39" s="11" t="s">
        <v>403</v>
      </c>
    </row>
    <row r="40" spans="1:9" x14ac:dyDescent="0.3">
      <c r="A40" s="8">
        <f>IF(B40&lt;&gt;"",ROWS($B$6:B40),"")</f>
        <v>35</v>
      </c>
      <c r="B40" s="49" t="s">
        <v>327</v>
      </c>
      <c r="C40" s="1" t="s">
        <v>328</v>
      </c>
      <c r="D40" s="1" t="s">
        <v>298</v>
      </c>
      <c r="E40" s="21">
        <v>5189.8999999999996</v>
      </c>
      <c r="F40" s="9">
        <v>989</v>
      </c>
      <c r="G40" s="9">
        <v>6</v>
      </c>
      <c r="H40" s="53">
        <v>43189</v>
      </c>
      <c r="I40" s="11" t="s">
        <v>329</v>
      </c>
    </row>
    <row r="41" spans="1:9" x14ac:dyDescent="0.3">
      <c r="A41" s="8">
        <f>IF(B41&lt;&gt;"",ROWS($B$6:B41),"")</f>
        <v>36</v>
      </c>
      <c r="B41" s="49" t="s">
        <v>611</v>
      </c>
      <c r="C41" s="1" t="s">
        <v>612</v>
      </c>
      <c r="D41" s="1" t="s">
        <v>74</v>
      </c>
      <c r="E41" s="21">
        <v>4518.38</v>
      </c>
      <c r="F41" s="9">
        <v>1322</v>
      </c>
      <c r="G41" s="9">
        <v>1</v>
      </c>
      <c r="H41" s="53">
        <v>43174</v>
      </c>
      <c r="I41" s="11" t="s">
        <v>146</v>
      </c>
    </row>
    <row r="42" spans="1:9" x14ac:dyDescent="0.3">
      <c r="A42" s="8">
        <f>IF(B42&lt;&gt;"",ROWS($B$6:B42),"")</f>
        <v>37</v>
      </c>
      <c r="B42" s="49" t="s">
        <v>263</v>
      </c>
      <c r="C42" s="1" t="s">
        <v>264</v>
      </c>
      <c r="D42" s="1" t="s">
        <v>39</v>
      </c>
      <c r="E42" s="21">
        <v>4479.92</v>
      </c>
      <c r="F42" s="9">
        <v>822</v>
      </c>
      <c r="G42" s="9">
        <v>5</v>
      </c>
      <c r="H42" s="53">
        <v>43133</v>
      </c>
      <c r="I42" s="11" t="s">
        <v>36</v>
      </c>
    </row>
    <row r="43" spans="1:9" x14ac:dyDescent="0.3">
      <c r="A43" s="8">
        <f>IF(B43&lt;&gt;"",ROWS($B$6:B43),"")</f>
        <v>38</v>
      </c>
      <c r="B43" s="49" t="s">
        <v>501</v>
      </c>
      <c r="C43" s="1" t="s">
        <v>502</v>
      </c>
      <c r="D43" s="1" t="s">
        <v>39</v>
      </c>
      <c r="E43" s="21">
        <v>4169.84</v>
      </c>
      <c r="F43" s="9">
        <v>1606</v>
      </c>
      <c r="G43" s="9">
        <v>2</v>
      </c>
      <c r="H43" s="53">
        <v>43056</v>
      </c>
      <c r="I43" s="11" t="s">
        <v>29</v>
      </c>
    </row>
    <row r="44" spans="1:9" x14ac:dyDescent="0.3">
      <c r="A44" s="8">
        <f>IF(B44&lt;&gt;"",ROWS($B$6:B44),"")</f>
        <v>39</v>
      </c>
      <c r="B44" s="49" t="s">
        <v>561</v>
      </c>
      <c r="C44" s="1" t="s">
        <v>562</v>
      </c>
      <c r="D44" s="1" t="s">
        <v>563</v>
      </c>
      <c r="E44" s="21">
        <v>3743.8</v>
      </c>
      <c r="F44" s="9">
        <v>848</v>
      </c>
      <c r="G44" s="9">
        <v>6</v>
      </c>
      <c r="H44" s="53">
        <v>43161</v>
      </c>
      <c r="I44" s="11" t="s">
        <v>428</v>
      </c>
    </row>
    <row r="45" spans="1:9" x14ac:dyDescent="0.3">
      <c r="A45" s="8">
        <f>IF(B45&lt;&gt;"",ROWS($B$6:B45),"")</f>
        <v>40</v>
      </c>
      <c r="B45" s="49" t="s">
        <v>415</v>
      </c>
      <c r="C45" s="1" t="s">
        <v>416</v>
      </c>
      <c r="D45" s="1" t="s">
        <v>177</v>
      </c>
      <c r="E45" s="21">
        <v>3708.79</v>
      </c>
      <c r="F45" s="9">
        <v>607</v>
      </c>
      <c r="G45" s="9">
        <v>5</v>
      </c>
      <c r="H45" s="53">
        <v>43189</v>
      </c>
      <c r="I45" s="11" t="s">
        <v>29</v>
      </c>
    </row>
    <row r="46" spans="1:9" x14ac:dyDescent="0.3">
      <c r="A46" s="8">
        <f>IF(B46&lt;&gt;"",ROWS($B$6:B46),"")</f>
        <v>41</v>
      </c>
      <c r="B46" s="49" t="s">
        <v>96</v>
      </c>
      <c r="C46" s="1" t="s">
        <v>97</v>
      </c>
      <c r="D46" s="1" t="s">
        <v>39</v>
      </c>
      <c r="E46" s="21">
        <v>2750.85</v>
      </c>
      <c r="F46" s="9">
        <v>422</v>
      </c>
      <c r="G46" s="9">
        <v>1</v>
      </c>
      <c r="H46" s="53">
        <v>43091</v>
      </c>
      <c r="I46" s="11" t="s">
        <v>44</v>
      </c>
    </row>
    <row r="47" spans="1:9" x14ac:dyDescent="0.3">
      <c r="A47" s="8">
        <f>IF(B47&lt;&gt;"",ROWS($B$6:B47),"")</f>
        <v>42</v>
      </c>
      <c r="B47" s="49" t="s">
        <v>364</v>
      </c>
      <c r="C47" s="1" t="s">
        <v>365</v>
      </c>
      <c r="D47" s="1" t="s">
        <v>366</v>
      </c>
      <c r="E47" s="21">
        <v>2635</v>
      </c>
      <c r="F47" s="9">
        <v>509</v>
      </c>
      <c r="G47" s="9">
        <v>4</v>
      </c>
      <c r="H47" s="53">
        <v>43189</v>
      </c>
      <c r="I47" s="11" t="s">
        <v>329</v>
      </c>
    </row>
    <row r="48" spans="1:9" x14ac:dyDescent="0.3">
      <c r="A48" s="8">
        <f>IF(B48&lt;&gt;"",ROWS($B$6:B48),"")</f>
        <v>43</v>
      </c>
      <c r="B48" s="49" t="s">
        <v>60</v>
      </c>
      <c r="C48" s="1" t="s">
        <v>60</v>
      </c>
      <c r="D48" s="1" t="s">
        <v>31</v>
      </c>
      <c r="E48" s="21">
        <v>1703.79</v>
      </c>
      <c r="F48" s="9">
        <v>304</v>
      </c>
      <c r="G48" s="9">
        <v>4</v>
      </c>
      <c r="H48" s="53">
        <v>43119</v>
      </c>
      <c r="I48" s="11" t="s">
        <v>61</v>
      </c>
    </row>
    <row r="49" spans="1:9" x14ac:dyDescent="0.3">
      <c r="A49" s="8">
        <f>IF(B49&lt;&gt;"",ROWS($B$6:B49),"")</f>
        <v>44</v>
      </c>
      <c r="B49" s="49" t="s">
        <v>503</v>
      </c>
      <c r="C49" s="1" t="s">
        <v>504</v>
      </c>
      <c r="D49" s="1" t="s">
        <v>39</v>
      </c>
      <c r="E49" s="21">
        <v>1616</v>
      </c>
      <c r="F49" s="9">
        <v>332</v>
      </c>
      <c r="G49" s="9">
        <v>1</v>
      </c>
      <c r="H49" s="53">
        <v>43189</v>
      </c>
      <c r="I49" s="11" t="s">
        <v>329</v>
      </c>
    </row>
    <row r="50" spans="1:9" x14ac:dyDescent="0.3">
      <c r="A50" s="8">
        <f>IF(B50&lt;&gt;"",ROWS($B$6:B50),"")</f>
        <v>45</v>
      </c>
      <c r="B50" s="49" t="s">
        <v>605</v>
      </c>
      <c r="C50" s="1" t="s">
        <v>606</v>
      </c>
      <c r="D50" s="1" t="s">
        <v>276</v>
      </c>
      <c r="E50" s="21">
        <v>1558.3</v>
      </c>
      <c r="F50" s="9">
        <v>313</v>
      </c>
      <c r="G50" s="9">
        <v>6</v>
      </c>
      <c r="H50" s="53">
        <v>43189</v>
      </c>
      <c r="I50" s="11" t="s">
        <v>329</v>
      </c>
    </row>
    <row r="51" spans="1:9" x14ac:dyDescent="0.3">
      <c r="A51" s="8">
        <f>IF(B51&lt;&gt;"",ROWS($B$6:B51),"")</f>
        <v>46</v>
      </c>
      <c r="B51" s="49" t="s">
        <v>354</v>
      </c>
      <c r="C51" s="1" t="s">
        <v>355</v>
      </c>
      <c r="D51" s="1" t="s">
        <v>39</v>
      </c>
      <c r="E51" s="21">
        <v>1334.4</v>
      </c>
      <c r="F51" s="9">
        <v>234</v>
      </c>
      <c r="G51" s="9">
        <v>5</v>
      </c>
      <c r="H51" s="53" t="s">
        <v>867</v>
      </c>
      <c r="I51" s="11" t="s">
        <v>29</v>
      </c>
    </row>
    <row r="52" spans="1:9" x14ac:dyDescent="0.3">
      <c r="A52" s="8">
        <f>IF(B52&lt;&gt;"",ROWS($B$6:B52),"")</f>
        <v>47</v>
      </c>
      <c r="B52" s="49" t="s">
        <v>564</v>
      </c>
      <c r="C52" s="1" t="s">
        <v>565</v>
      </c>
      <c r="D52" s="1" t="s">
        <v>512</v>
      </c>
      <c r="E52" s="21">
        <v>1328.35</v>
      </c>
      <c r="F52" s="9">
        <v>276</v>
      </c>
      <c r="G52" s="9">
        <v>3</v>
      </c>
      <c r="H52" s="53">
        <v>43189</v>
      </c>
      <c r="I52" s="11" t="s">
        <v>329</v>
      </c>
    </row>
    <row r="53" spans="1:9" x14ac:dyDescent="0.3">
      <c r="A53" s="8">
        <f>IF(B53&lt;&gt;"",ROWS($B$6:B53),"")</f>
        <v>48</v>
      </c>
      <c r="B53" s="49" t="s">
        <v>537</v>
      </c>
      <c r="C53" s="1" t="s">
        <v>538</v>
      </c>
      <c r="D53" s="1" t="s">
        <v>539</v>
      </c>
      <c r="E53" s="21">
        <v>1302</v>
      </c>
      <c r="F53" s="9">
        <v>551</v>
      </c>
      <c r="G53" s="9">
        <v>1</v>
      </c>
      <c r="H53" s="53">
        <v>42654</v>
      </c>
      <c r="I53" s="11" t="s">
        <v>513</v>
      </c>
    </row>
    <row r="54" spans="1:9" x14ac:dyDescent="0.3">
      <c r="A54" s="8">
        <f>IF(B54&lt;&gt;"",ROWS($B$6:B54),"")</f>
        <v>49</v>
      </c>
      <c r="B54" s="49" t="s">
        <v>446</v>
      </c>
      <c r="C54" s="1" t="s">
        <v>447</v>
      </c>
      <c r="D54" s="1" t="s">
        <v>840</v>
      </c>
      <c r="E54" s="21">
        <v>1108</v>
      </c>
      <c r="F54" s="9">
        <v>223</v>
      </c>
      <c r="G54" s="9">
        <v>3</v>
      </c>
      <c r="H54" s="53">
        <v>43070</v>
      </c>
      <c r="I54" s="11" t="s">
        <v>448</v>
      </c>
    </row>
    <row r="55" spans="1:9" x14ac:dyDescent="0.3">
      <c r="A55" s="8">
        <f>IF(B55&lt;&gt;"",ROWS($B$6:B55),"")</f>
        <v>50</v>
      </c>
      <c r="B55" s="49" t="s">
        <v>607</v>
      </c>
      <c r="C55" s="1" t="s">
        <v>608</v>
      </c>
      <c r="D55" s="1" t="s">
        <v>276</v>
      </c>
      <c r="E55" s="21">
        <v>1044.75</v>
      </c>
      <c r="F55" s="9">
        <v>226</v>
      </c>
      <c r="G55" s="9">
        <v>4</v>
      </c>
      <c r="H55" s="53">
        <v>43189</v>
      </c>
      <c r="I55" s="11" t="s">
        <v>329</v>
      </c>
    </row>
    <row r="56" spans="1:9" x14ac:dyDescent="0.3">
      <c r="A56" s="8">
        <f>IF(B56&lt;&gt;"",ROWS($B$6:B56),"")</f>
        <v>51</v>
      </c>
      <c r="B56" s="49" t="s">
        <v>724</v>
      </c>
      <c r="C56" s="1" t="s">
        <v>725</v>
      </c>
      <c r="D56" s="1" t="s">
        <v>845</v>
      </c>
      <c r="E56" s="21">
        <v>1039</v>
      </c>
      <c r="F56" s="9">
        <v>277</v>
      </c>
      <c r="G56" s="9">
        <v>1</v>
      </c>
      <c r="H56" s="53">
        <v>43161</v>
      </c>
      <c r="I56" s="11" t="s">
        <v>554</v>
      </c>
    </row>
    <row r="57" spans="1:9" x14ac:dyDescent="0.3">
      <c r="A57" s="8">
        <f>IF(B57&lt;&gt;"",ROWS($B$6:B57),"")</f>
        <v>52</v>
      </c>
      <c r="B57" s="49" t="s">
        <v>731</v>
      </c>
      <c r="C57" s="1" t="s">
        <v>732</v>
      </c>
      <c r="D57" s="1" t="s">
        <v>324</v>
      </c>
      <c r="E57" s="21">
        <v>986</v>
      </c>
      <c r="F57" s="9">
        <v>324</v>
      </c>
      <c r="G57" s="9">
        <v>4</v>
      </c>
      <c r="H57" s="53">
        <v>43189</v>
      </c>
      <c r="I57" s="11" t="s">
        <v>396</v>
      </c>
    </row>
    <row r="58" spans="1:9" x14ac:dyDescent="0.3">
      <c r="A58" s="8">
        <f>IF(B58&lt;&gt;"",ROWS($B$6:B58),"")</f>
        <v>53</v>
      </c>
      <c r="B58" s="49" t="s">
        <v>713</v>
      </c>
      <c r="C58" s="1" t="s">
        <v>713</v>
      </c>
      <c r="D58" s="1" t="s">
        <v>31</v>
      </c>
      <c r="E58" s="21">
        <v>692</v>
      </c>
      <c r="F58" s="9">
        <v>348</v>
      </c>
      <c r="G58" s="9">
        <v>1</v>
      </c>
      <c r="H58" s="53">
        <v>41544</v>
      </c>
      <c r="I58" s="11" t="s">
        <v>714</v>
      </c>
    </row>
    <row r="59" spans="1:9" x14ac:dyDescent="0.3">
      <c r="A59" s="8">
        <f>IF(B59&lt;&gt;"",ROWS($B$6:B59),"")</f>
        <v>54</v>
      </c>
      <c r="B59" s="49" t="s">
        <v>350</v>
      </c>
      <c r="C59" s="1" t="s">
        <v>351</v>
      </c>
      <c r="D59" s="1" t="s">
        <v>177</v>
      </c>
      <c r="E59" s="21">
        <v>688</v>
      </c>
      <c r="F59" s="9">
        <v>154</v>
      </c>
      <c r="G59" s="9">
        <v>3</v>
      </c>
      <c r="H59" s="53">
        <v>43133</v>
      </c>
      <c r="I59" s="11" t="s">
        <v>126</v>
      </c>
    </row>
    <row r="60" spans="1:9" x14ac:dyDescent="0.3">
      <c r="A60" s="8">
        <f>IF(B60&lt;&gt;"",ROWS($B$6:B60),"")</f>
        <v>55</v>
      </c>
      <c r="B60" s="49" t="s">
        <v>599</v>
      </c>
      <c r="C60" s="1" t="s">
        <v>600</v>
      </c>
      <c r="D60" s="1" t="s">
        <v>601</v>
      </c>
      <c r="E60" s="21">
        <v>652.79999999999995</v>
      </c>
      <c r="F60" s="9">
        <v>131</v>
      </c>
      <c r="G60" s="9">
        <v>1</v>
      </c>
      <c r="H60" s="53">
        <v>43189</v>
      </c>
      <c r="I60" s="11" t="s">
        <v>329</v>
      </c>
    </row>
    <row r="61" spans="1:9" x14ac:dyDescent="0.3">
      <c r="A61" s="8">
        <f>IF(B61&lt;&gt;"",ROWS($B$6:B61),"")</f>
        <v>56</v>
      </c>
      <c r="B61" s="49" t="s">
        <v>651</v>
      </c>
      <c r="C61" s="1" t="s">
        <v>652</v>
      </c>
      <c r="D61" s="1" t="s">
        <v>291</v>
      </c>
      <c r="E61" s="21">
        <v>636</v>
      </c>
      <c r="F61" s="9">
        <v>118</v>
      </c>
      <c r="G61" s="9">
        <v>2</v>
      </c>
      <c r="H61" s="53">
        <v>43189</v>
      </c>
      <c r="I61" s="11" t="s">
        <v>329</v>
      </c>
    </row>
    <row r="62" spans="1:9" x14ac:dyDescent="0.3">
      <c r="A62" s="8">
        <f>IF(B62&lt;&gt;"",ROWS($B$6:B62),"")</f>
        <v>57</v>
      </c>
      <c r="B62" s="49" t="s">
        <v>759</v>
      </c>
      <c r="C62" s="1" t="s">
        <v>760</v>
      </c>
      <c r="D62" s="1" t="s">
        <v>761</v>
      </c>
      <c r="E62" s="21">
        <v>612</v>
      </c>
      <c r="F62" s="9">
        <v>326</v>
      </c>
      <c r="G62" s="9">
        <v>1</v>
      </c>
      <c r="H62" s="53">
        <v>42636</v>
      </c>
      <c r="I62" s="11" t="s">
        <v>642</v>
      </c>
    </row>
    <row r="63" spans="1:9" x14ac:dyDescent="0.3">
      <c r="A63" s="8">
        <f>IF(B63&lt;&gt;"",ROWS($B$6:B63),"")</f>
        <v>58</v>
      </c>
      <c r="B63" s="49" t="s">
        <v>649</v>
      </c>
      <c r="C63" s="1" t="s">
        <v>650</v>
      </c>
      <c r="D63" s="1" t="s">
        <v>276</v>
      </c>
      <c r="E63" s="21">
        <v>611</v>
      </c>
      <c r="F63" s="9">
        <v>138</v>
      </c>
      <c r="G63" s="9">
        <v>4</v>
      </c>
      <c r="H63" s="53">
        <v>43189</v>
      </c>
      <c r="I63" s="11" t="s">
        <v>329</v>
      </c>
    </row>
    <row r="64" spans="1:9" x14ac:dyDescent="0.3">
      <c r="A64" s="8">
        <f>IF(B64&lt;&gt;"",ROWS($B$6:B64),"")</f>
        <v>59</v>
      </c>
      <c r="B64" s="49" t="s">
        <v>314</v>
      </c>
      <c r="C64" s="1" t="s">
        <v>315</v>
      </c>
      <c r="D64" s="1" t="s">
        <v>74</v>
      </c>
      <c r="E64" s="21">
        <v>540.29999999999995</v>
      </c>
      <c r="F64" s="9">
        <v>133</v>
      </c>
      <c r="G64" s="9">
        <v>2</v>
      </c>
      <c r="H64" s="53">
        <v>43133</v>
      </c>
      <c r="I64" s="11" t="s">
        <v>40</v>
      </c>
    </row>
    <row r="65" spans="1:9" x14ac:dyDescent="0.3">
      <c r="A65" s="8">
        <f>IF(B65&lt;&gt;"",ROWS($B$6:B65),"")</f>
        <v>60</v>
      </c>
      <c r="B65" s="49" t="s">
        <v>659</v>
      </c>
      <c r="C65" s="1" t="s">
        <v>660</v>
      </c>
      <c r="D65" s="1" t="s">
        <v>623</v>
      </c>
      <c r="E65" s="21">
        <v>440.5</v>
      </c>
      <c r="F65" s="9">
        <v>96</v>
      </c>
      <c r="G65" s="9">
        <v>1</v>
      </c>
      <c r="H65" s="53">
        <v>43189</v>
      </c>
      <c r="I65" s="11" t="s">
        <v>329</v>
      </c>
    </row>
    <row r="66" spans="1:9" x14ac:dyDescent="0.3">
      <c r="A66" s="8">
        <f>IF(B66&lt;&gt;"",ROWS($B$6:B66),"")</f>
        <v>61</v>
      </c>
      <c r="B66" s="49" t="s">
        <v>383</v>
      </c>
      <c r="C66" s="1" t="s">
        <v>383</v>
      </c>
      <c r="D66" s="1" t="s">
        <v>31</v>
      </c>
      <c r="E66" s="21">
        <v>404</v>
      </c>
      <c r="F66" s="9">
        <v>198</v>
      </c>
      <c r="G66" s="9">
        <v>2</v>
      </c>
      <c r="H66" s="53">
        <v>43077</v>
      </c>
      <c r="I66" s="11" t="s">
        <v>384</v>
      </c>
    </row>
    <row r="67" spans="1:9" x14ac:dyDescent="0.3">
      <c r="A67" s="8">
        <f>IF(B67&lt;&gt;"",ROWS($B$6:B67),"")</f>
        <v>62</v>
      </c>
      <c r="B67" s="49" t="s">
        <v>518</v>
      </c>
      <c r="C67" s="1" t="s">
        <v>519</v>
      </c>
      <c r="D67" s="1" t="s">
        <v>39</v>
      </c>
      <c r="E67" s="21">
        <v>397.03</v>
      </c>
      <c r="F67" s="9">
        <v>81</v>
      </c>
      <c r="G67" s="9">
        <v>1</v>
      </c>
      <c r="H67" s="53">
        <v>43126</v>
      </c>
      <c r="I67" s="11" t="s">
        <v>146</v>
      </c>
    </row>
    <row r="68" spans="1:9" x14ac:dyDescent="0.3">
      <c r="A68" s="8">
        <f>IF(B68&lt;&gt;"",ROWS($B$6:B68),"")</f>
        <v>63</v>
      </c>
      <c r="B68" s="49" t="s">
        <v>615</v>
      </c>
      <c r="C68" s="1" t="s">
        <v>616</v>
      </c>
      <c r="D68" s="1" t="s">
        <v>617</v>
      </c>
      <c r="E68" s="21">
        <v>381</v>
      </c>
      <c r="F68" s="9">
        <v>81</v>
      </c>
      <c r="G68" s="9">
        <v>2</v>
      </c>
      <c r="H68" s="53">
        <v>43147</v>
      </c>
      <c r="I68" s="11" t="s">
        <v>120</v>
      </c>
    </row>
    <row r="69" spans="1:9" x14ac:dyDescent="0.3">
      <c r="A69" s="8">
        <f>IF(B69&lt;&gt;"",ROWS($B$6:B69),"")</f>
        <v>64</v>
      </c>
      <c r="B69" s="49" t="s">
        <v>762</v>
      </c>
      <c r="C69" s="1" t="s">
        <v>763</v>
      </c>
      <c r="D69" s="1" t="s">
        <v>276</v>
      </c>
      <c r="E69" s="21">
        <v>374</v>
      </c>
      <c r="F69" s="9">
        <v>187</v>
      </c>
      <c r="G69" s="9">
        <v>1</v>
      </c>
      <c r="H69" s="53">
        <v>42475</v>
      </c>
      <c r="I69" s="11" t="s">
        <v>642</v>
      </c>
    </row>
    <row r="70" spans="1:9" x14ac:dyDescent="0.3">
      <c r="A70" s="8">
        <f>IF(B70&lt;&gt;"",ROWS($B$6:B70),"")</f>
        <v>65</v>
      </c>
      <c r="B70" s="49" t="s">
        <v>583</v>
      </c>
      <c r="C70" s="1" t="s">
        <v>584</v>
      </c>
      <c r="D70" s="1" t="s">
        <v>267</v>
      </c>
      <c r="E70" s="21">
        <v>362</v>
      </c>
      <c r="F70" s="9">
        <v>111</v>
      </c>
      <c r="G70" s="9">
        <v>3</v>
      </c>
      <c r="H70" s="53">
        <v>43154</v>
      </c>
      <c r="I70" s="11" t="s">
        <v>428</v>
      </c>
    </row>
    <row r="71" spans="1:9" x14ac:dyDescent="0.3">
      <c r="A71" s="8">
        <f>IF(B71&lt;&gt;"",ROWS($B$6:B71),"")</f>
        <v>66</v>
      </c>
      <c r="B71" s="49" t="s">
        <v>669</v>
      </c>
      <c r="C71" s="1" t="s">
        <v>670</v>
      </c>
      <c r="D71" s="1" t="s">
        <v>276</v>
      </c>
      <c r="E71" s="21">
        <v>350</v>
      </c>
      <c r="F71" s="9">
        <v>140</v>
      </c>
      <c r="G71" s="9">
        <v>1</v>
      </c>
      <c r="H71" s="53">
        <v>42721</v>
      </c>
      <c r="I71" s="11" t="s">
        <v>513</v>
      </c>
    </row>
    <row r="72" spans="1:9" x14ac:dyDescent="0.3">
      <c r="A72" s="8">
        <f>IF(B72&lt;&gt;"",ROWS($B$6:B72),"")</f>
        <v>67</v>
      </c>
      <c r="B72" s="49" t="s">
        <v>299</v>
      </c>
      <c r="C72" s="1" t="s">
        <v>300</v>
      </c>
      <c r="D72" s="1" t="s">
        <v>39</v>
      </c>
      <c r="E72" s="21">
        <v>267.48</v>
      </c>
      <c r="F72" s="9">
        <v>46</v>
      </c>
      <c r="G72" s="9">
        <v>1</v>
      </c>
      <c r="H72" s="53">
        <v>42761</v>
      </c>
      <c r="I72" s="11" t="s">
        <v>29</v>
      </c>
    </row>
    <row r="73" spans="1:9" x14ac:dyDescent="0.3">
      <c r="A73" s="8">
        <f>IF(B73&lt;&gt;"",ROWS($B$6:B73),"")</f>
        <v>68</v>
      </c>
      <c r="B73" s="49" t="s">
        <v>657</v>
      </c>
      <c r="C73" s="1" t="s">
        <v>658</v>
      </c>
      <c r="D73" s="1" t="s">
        <v>276</v>
      </c>
      <c r="E73" s="21">
        <v>261</v>
      </c>
      <c r="F73" s="9">
        <v>49</v>
      </c>
      <c r="G73" s="9">
        <v>1</v>
      </c>
      <c r="H73" s="53">
        <v>43035</v>
      </c>
      <c r="I73" s="11" t="s">
        <v>428</v>
      </c>
    </row>
    <row r="74" spans="1:9" x14ac:dyDescent="0.3">
      <c r="A74" s="8">
        <f>IF(B74&lt;&gt;"",ROWS($B$6:B74),"")</f>
        <v>69</v>
      </c>
      <c r="B74" s="49" t="s">
        <v>685</v>
      </c>
      <c r="C74" s="1" t="s">
        <v>686</v>
      </c>
      <c r="D74" s="1" t="s">
        <v>687</v>
      </c>
      <c r="E74" s="21">
        <v>256</v>
      </c>
      <c r="F74" s="9">
        <v>52</v>
      </c>
      <c r="G74" s="9">
        <v>1</v>
      </c>
      <c r="H74" s="53">
        <v>43189</v>
      </c>
      <c r="I74" s="11" t="s">
        <v>329</v>
      </c>
    </row>
    <row r="75" spans="1:9" x14ac:dyDescent="0.3">
      <c r="A75" s="8">
        <f>IF(B75&lt;&gt;"",ROWS($B$6:B75),"")</f>
        <v>70</v>
      </c>
      <c r="B75" s="49" t="s">
        <v>552</v>
      </c>
      <c r="C75" s="1" t="s">
        <v>553</v>
      </c>
      <c r="D75" s="1" t="s">
        <v>835</v>
      </c>
      <c r="E75" s="21">
        <v>256</v>
      </c>
      <c r="F75" s="9">
        <v>115</v>
      </c>
      <c r="G75" s="9">
        <v>1</v>
      </c>
      <c r="H75" s="53">
        <v>43112</v>
      </c>
      <c r="I75" s="11" t="s">
        <v>554</v>
      </c>
    </row>
    <row r="76" spans="1:9" x14ac:dyDescent="0.3">
      <c r="A76" s="8">
        <f>IF(B76&lt;&gt;"",ROWS($B$6:B76),"")</f>
        <v>71</v>
      </c>
      <c r="B76" s="49" t="s">
        <v>693</v>
      </c>
      <c r="C76" s="1" t="s">
        <v>694</v>
      </c>
      <c r="D76" s="1" t="s">
        <v>604</v>
      </c>
      <c r="E76" s="21">
        <v>242</v>
      </c>
      <c r="F76" s="9">
        <v>47</v>
      </c>
      <c r="G76" s="9">
        <v>1</v>
      </c>
      <c r="H76" s="53">
        <v>43084</v>
      </c>
      <c r="I76" s="11" t="s">
        <v>428</v>
      </c>
    </row>
    <row r="77" spans="1:9" x14ac:dyDescent="0.3">
      <c r="A77" s="8">
        <f>IF(B77&lt;&gt;"",ROWS($B$6:B77),"")</f>
        <v>72</v>
      </c>
      <c r="B77" s="49" t="s">
        <v>699</v>
      </c>
      <c r="C77" s="1" t="s">
        <v>700</v>
      </c>
      <c r="D77" s="1" t="s">
        <v>701</v>
      </c>
      <c r="E77" s="21">
        <v>229</v>
      </c>
      <c r="F77" s="9">
        <v>55</v>
      </c>
      <c r="G77" s="9">
        <v>2</v>
      </c>
      <c r="H77" s="53">
        <v>43189</v>
      </c>
      <c r="I77" s="11" t="s">
        <v>329</v>
      </c>
    </row>
    <row r="78" spans="1:9" x14ac:dyDescent="0.3">
      <c r="A78" s="8">
        <f>IF(B78&lt;&gt;"",ROWS($B$6:B78),"")</f>
        <v>73</v>
      </c>
      <c r="B78" s="49" t="s">
        <v>683</v>
      </c>
      <c r="C78" s="1" t="s">
        <v>684</v>
      </c>
      <c r="D78" s="1" t="s">
        <v>291</v>
      </c>
      <c r="E78" s="21">
        <v>224</v>
      </c>
      <c r="F78" s="9">
        <v>95</v>
      </c>
      <c r="G78" s="9">
        <v>1</v>
      </c>
      <c r="H78" s="53">
        <v>43015</v>
      </c>
      <c r="I78" s="11" t="s">
        <v>513</v>
      </c>
    </row>
    <row r="79" spans="1:9" x14ac:dyDescent="0.3">
      <c r="A79" s="8">
        <f>IF(B79&lt;&gt;"",ROWS($B$6:B79),"")</f>
        <v>74</v>
      </c>
      <c r="B79" s="49" t="s">
        <v>618</v>
      </c>
      <c r="C79" s="1" t="s">
        <v>619</v>
      </c>
      <c r="D79" s="1" t="s">
        <v>836</v>
      </c>
      <c r="E79" s="21">
        <v>206</v>
      </c>
      <c r="F79" s="9">
        <v>103</v>
      </c>
      <c r="G79" s="9">
        <v>1</v>
      </c>
      <c r="H79" s="53">
        <v>42988</v>
      </c>
      <c r="I79" s="11" t="s">
        <v>513</v>
      </c>
    </row>
    <row r="80" spans="1:9" x14ac:dyDescent="0.3">
      <c r="A80" s="8">
        <f>IF(B80&lt;&gt;"",ROWS($B$6:B80),"")</f>
        <v>75</v>
      </c>
      <c r="B80" s="49" t="s">
        <v>653</v>
      </c>
      <c r="C80" s="1" t="s">
        <v>654</v>
      </c>
      <c r="D80" s="1" t="s">
        <v>837</v>
      </c>
      <c r="E80" s="21">
        <v>190</v>
      </c>
      <c r="F80" s="9">
        <v>95</v>
      </c>
      <c r="G80" s="9">
        <v>1</v>
      </c>
      <c r="H80" s="53">
        <v>42030</v>
      </c>
      <c r="I80" s="11" t="s">
        <v>513</v>
      </c>
    </row>
    <row r="81" spans="1:9" x14ac:dyDescent="0.3">
      <c r="A81" s="8">
        <f>IF(B81&lt;&gt;"",ROWS($B$6:B81),"")</f>
        <v>76</v>
      </c>
      <c r="B81" s="49" t="s">
        <v>750</v>
      </c>
      <c r="C81" s="1" t="s">
        <v>750</v>
      </c>
      <c r="D81" s="1" t="s">
        <v>744</v>
      </c>
      <c r="E81" s="21">
        <v>186</v>
      </c>
      <c r="F81" s="9">
        <v>55</v>
      </c>
      <c r="G81" s="9">
        <v>1</v>
      </c>
      <c r="H81" s="53">
        <v>43001</v>
      </c>
      <c r="I81" s="11" t="s">
        <v>513</v>
      </c>
    </row>
    <row r="82" spans="1:9" x14ac:dyDescent="0.3">
      <c r="A82" s="8">
        <f>IF(B82&lt;&gt;"",ROWS($B$6:B82),"")</f>
        <v>77</v>
      </c>
      <c r="B82" s="49" t="s">
        <v>250</v>
      </c>
      <c r="C82" s="1" t="s">
        <v>251</v>
      </c>
      <c r="D82" s="1" t="s">
        <v>39</v>
      </c>
      <c r="E82" s="21">
        <v>181.5</v>
      </c>
      <c r="F82" s="9">
        <v>37</v>
      </c>
      <c r="G82" s="9">
        <v>1</v>
      </c>
      <c r="H82" s="53">
        <v>43084</v>
      </c>
      <c r="I82" s="11" t="s">
        <v>54</v>
      </c>
    </row>
    <row r="83" spans="1:9" x14ac:dyDescent="0.3">
      <c r="A83" s="8">
        <f>IF(B83&lt;&gt;"",ROWS($B$6:B83),"")</f>
        <v>78</v>
      </c>
      <c r="B83" s="49" t="s">
        <v>799</v>
      </c>
      <c r="C83" s="1" t="s">
        <v>800</v>
      </c>
      <c r="D83" s="1" t="s">
        <v>39</v>
      </c>
      <c r="E83" s="21">
        <v>181.5</v>
      </c>
      <c r="F83" s="9">
        <v>37</v>
      </c>
      <c r="G83" s="9">
        <v>1</v>
      </c>
      <c r="H83" s="53">
        <v>43042</v>
      </c>
      <c r="I83" s="11" t="s">
        <v>54</v>
      </c>
    </row>
    <row r="84" spans="1:9" x14ac:dyDescent="0.3">
      <c r="A84" s="8">
        <f>IF(B84&lt;&gt;"",ROWS($B$6:B84),"")</f>
        <v>79</v>
      </c>
      <c r="B84" s="49" t="s">
        <v>743</v>
      </c>
      <c r="C84" s="1" t="s">
        <v>743</v>
      </c>
      <c r="D84" s="1" t="s">
        <v>744</v>
      </c>
      <c r="E84" s="21">
        <v>140</v>
      </c>
      <c r="F84" s="9">
        <v>70</v>
      </c>
      <c r="G84" s="9">
        <v>1</v>
      </c>
      <c r="H84" s="53">
        <v>42749</v>
      </c>
      <c r="I84" s="11" t="s">
        <v>513</v>
      </c>
    </row>
    <row r="85" spans="1:9" x14ac:dyDescent="0.3">
      <c r="A85" s="8">
        <f>IF(B85&lt;&gt;"",ROWS($B$6:B85),"")</f>
        <v>80</v>
      </c>
      <c r="B85" s="49" t="s">
        <v>636</v>
      </c>
      <c r="C85" s="1" t="s">
        <v>637</v>
      </c>
      <c r="D85" s="1" t="s">
        <v>638</v>
      </c>
      <c r="E85" s="21">
        <v>140</v>
      </c>
      <c r="F85" s="9">
        <v>26</v>
      </c>
      <c r="G85" s="9">
        <v>1</v>
      </c>
      <c r="H85" s="53">
        <v>43105</v>
      </c>
      <c r="I85" s="11" t="s">
        <v>428</v>
      </c>
    </row>
    <row r="86" spans="1:9" x14ac:dyDescent="0.3">
      <c r="A86" s="8">
        <f>IF(B86&lt;&gt;"",ROWS($B$6:B86),"")</f>
        <v>81</v>
      </c>
      <c r="B86" s="49" t="s">
        <v>645</v>
      </c>
      <c r="C86" s="1" t="s">
        <v>646</v>
      </c>
      <c r="D86" s="1" t="s">
        <v>633</v>
      </c>
      <c r="E86" s="21">
        <v>116</v>
      </c>
      <c r="F86" s="9">
        <v>58</v>
      </c>
      <c r="G86" s="9">
        <v>1</v>
      </c>
      <c r="H86" s="53">
        <v>43084</v>
      </c>
      <c r="I86" s="11" t="s">
        <v>642</v>
      </c>
    </row>
    <row r="87" spans="1:9" x14ac:dyDescent="0.3">
      <c r="A87" s="8">
        <f>IF(B87&lt;&gt;"",ROWS($B$6:B87),"")</f>
        <v>82</v>
      </c>
      <c r="B87" s="49" t="s">
        <v>817</v>
      </c>
      <c r="C87" s="1" t="s">
        <v>818</v>
      </c>
      <c r="D87" s="1" t="s">
        <v>39</v>
      </c>
      <c r="E87" s="21">
        <v>113.02</v>
      </c>
      <c r="F87" s="9">
        <v>23</v>
      </c>
      <c r="G87" s="9">
        <v>1</v>
      </c>
      <c r="H87" s="53">
        <v>42937</v>
      </c>
      <c r="I87" s="11" t="s">
        <v>49</v>
      </c>
    </row>
    <row r="88" spans="1:9" x14ac:dyDescent="0.3">
      <c r="A88" s="8">
        <f>IF(B88&lt;&gt;"",ROWS($B$6:B88),"")</f>
        <v>83</v>
      </c>
      <c r="B88" s="49" t="s">
        <v>568</v>
      </c>
      <c r="C88" s="1" t="s">
        <v>569</v>
      </c>
      <c r="D88" s="1" t="s">
        <v>177</v>
      </c>
      <c r="E88" s="21">
        <v>96</v>
      </c>
      <c r="F88" s="9">
        <v>18</v>
      </c>
      <c r="G88" s="9">
        <v>1</v>
      </c>
      <c r="H88" s="53">
        <v>43126</v>
      </c>
      <c r="I88" s="11" t="s">
        <v>448</v>
      </c>
    </row>
    <row r="89" spans="1:9" x14ac:dyDescent="0.3">
      <c r="A89" s="8">
        <f>IF(B89&lt;&gt;"",ROWS($B$6:B89),"")</f>
        <v>84</v>
      </c>
      <c r="B89" s="49" t="s">
        <v>274</v>
      </c>
      <c r="C89" s="1" t="s">
        <v>275</v>
      </c>
      <c r="D89" s="1" t="s">
        <v>276</v>
      </c>
      <c r="E89" s="21">
        <v>73.5</v>
      </c>
      <c r="F89" s="9">
        <v>17</v>
      </c>
      <c r="G89" s="9">
        <v>1</v>
      </c>
      <c r="H89" s="53">
        <v>43119</v>
      </c>
      <c r="I89" s="11" t="s">
        <v>29</v>
      </c>
    </row>
    <row r="90" spans="1:9" x14ac:dyDescent="0.3">
      <c r="A90" s="8">
        <f>IF(B90&lt;&gt;"",ROWS($B$6:B90),"")</f>
        <v>85</v>
      </c>
      <c r="B90" s="49" t="s">
        <v>833</v>
      </c>
      <c r="C90" s="1" t="s">
        <v>730</v>
      </c>
      <c r="D90" s="1" t="s">
        <v>433</v>
      </c>
      <c r="E90" s="21">
        <v>68</v>
      </c>
      <c r="F90" s="9">
        <v>12</v>
      </c>
      <c r="G90" s="9">
        <v>1</v>
      </c>
      <c r="H90" s="53">
        <v>43091</v>
      </c>
      <c r="I90" s="11" t="s">
        <v>428</v>
      </c>
    </row>
    <row r="91" spans="1:9" x14ac:dyDescent="0.3">
      <c r="A91" s="8">
        <f>IF(B91&lt;&gt;"",ROWS($B$6:B91),"")</f>
        <v>86</v>
      </c>
      <c r="B91" s="49" t="s">
        <v>691</v>
      </c>
      <c r="C91" s="1" t="s">
        <v>692</v>
      </c>
      <c r="D91" s="1" t="s">
        <v>512</v>
      </c>
      <c r="E91" s="21">
        <v>66.5</v>
      </c>
      <c r="F91" s="9">
        <v>19</v>
      </c>
      <c r="G91" s="9">
        <v>1</v>
      </c>
      <c r="H91" s="53">
        <v>42301</v>
      </c>
      <c r="I91" s="11" t="s">
        <v>513</v>
      </c>
    </row>
    <row r="92" spans="1:9" x14ac:dyDescent="0.3">
      <c r="A92" s="8">
        <f>IF(B92&lt;&gt;"",ROWS($B$6:B92),"")</f>
        <v>87</v>
      </c>
      <c r="B92" s="49" t="s">
        <v>593</v>
      </c>
      <c r="C92" s="1" t="s">
        <v>594</v>
      </c>
      <c r="D92" s="1" t="s">
        <v>595</v>
      </c>
      <c r="E92" s="21">
        <v>55.5</v>
      </c>
      <c r="F92" s="9">
        <v>23</v>
      </c>
      <c r="G92" s="9">
        <v>1</v>
      </c>
      <c r="H92" s="53">
        <v>43140</v>
      </c>
      <c r="I92" s="11" t="s">
        <v>448</v>
      </c>
    </row>
    <row r="93" spans="1:9" x14ac:dyDescent="0.3">
      <c r="A93" s="8">
        <f>IF(B93&lt;&gt;"",ROWS($B$6:B93),"")</f>
        <v>88</v>
      </c>
      <c r="B93" s="49" t="s">
        <v>809</v>
      </c>
      <c r="C93" s="1" t="s">
        <v>809</v>
      </c>
      <c r="D93" s="1" t="s">
        <v>744</v>
      </c>
      <c r="E93" s="21">
        <v>40</v>
      </c>
      <c r="F93" s="9">
        <v>20</v>
      </c>
      <c r="G93" s="9">
        <v>1</v>
      </c>
      <c r="H93" s="53">
        <v>42637</v>
      </c>
      <c r="I93" s="11" t="s">
        <v>513</v>
      </c>
    </row>
    <row r="94" spans="1:9" x14ac:dyDescent="0.3">
      <c r="A94" s="8">
        <f>IF(B94&lt;&gt;"",ROWS($B$6:B94),"")</f>
        <v>89</v>
      </c>
      <c r="B94" s="49" t="s">
        <v>707</v>
      </c>
      <c r="C94" s="1" t="s">
        <v>708</v>
      </c>
      <c r="D94" s="1" t="s">
        <v>276</v>
      </c>
      <c r="E94" s="21">
        <v>20</v>
      </c>
      <c r="F94" s="9">
        <v>4</v>
      </c>
      <c r="G94" s="9">
        <v>1</v>
      </c>
      <c r="H94" s="53">
        <v>43070</v>
      </c>
      <c r="I94" s="11" t="s">
        <v>428</v>
      </c>
    </row>
    <row r="95" spans="1:9" x14ac:dyDescent="0.3">
      <c r="A95" s="8">
        <f>IF(B95&lt;&gt;"",ROWS($B$6:B95),"")</f>
        <v>90</v>
      </c>
      <c r="B95" s="49" t="s">
        <v>675</v>
      </c>
      <c r="C95" s="1" t="s">
        <v>676</v>
      </c>
      <c r="D95" s="1" t="s">
        <v>677</v>
      </c>
      <c r="E95" s="21">
        <v>16</v>
      </c>
      <c r="F95" s="9">
        <v>4</v>
      </c>
      <c r="G95" s="9">
        <v>1</v>
      </c>
      <c r="H95" s="53">
        <v>43112</v>
      </c>
      <c r="I95" s="11" t="s">
        <v>428</v>
      </c>
    </row>
    <row r="96" spans="1:9" x14ac:dyDescent="0.3">
      <c r="A96" s="8">
        <f>IF(B96&lt;&gt;"",ROWS($B$6:B96),"")</f>
        <v>91</v>
      </c>
      <c r="B96" s="49" t="s">
        <v>454</v>
      </c>
      <c r="C96" s="1" t="s">
        <v>455</v>
      </c>
      <c r="D96" s="1" t="s">
        <v>456</v>
      </c>
      <c r="E96" s="21">
        <v>14.08</v>
      </c>
      <c r="F96" s="9">
        <v>4</v>
      </c>
      <c r="G96" s="9">
        <v>1</v>
      </c>
      <c r="H96" s="53">
        <v>43112</v>
      </c>
      <c r="I96" s="11" t="s">
        <v>146</v>
      </c>
    </row>
    <row r="97" spans="5:6" x14ac:dyDescent="0.3">
      <c r="E97" s="19">
        <f>SUBTOTAL(109,Table3_Kovas[Pajamos])</f>
        <v>1435251.2599999995</v>
      </c>
      <c r="F97" s="12">
        <f>SUBTOTAL(109,Table3_Kovas[Žiūrovų skaičius])</f>
        <v>277306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6"/>
  <sheetViews>
    <sheetView workbookViewId="0">
      <selection activeCell="A6" sqref="A6:I85"/>
    </sheetView>
  </sheetViews>
  <sheetFormatPr defaultRowHeight="14.4" x14ac:dyDescent="0.3"/>
  <cols>
    <col min="1" max="1" width="8.33203125" customWidth="1"/>
    <col min="2" max="3" width="45" customWidth="1"/>
    <col min="4" max="4" width="18" style="43" customWidth="1"/>
    <col min="5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16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45" t="s">
        <v>4</v>
      </c>
      <c r="E5" s="6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80</v>
      </c>
      <c r="C6" s="1" t="s">
        <v>80</v>
      </c>
      <c r="D6" s="1" t="s">
        <v>31</v>
      </c>
      <c r="E6" s="21">
        <v>170469</v>
      </c>
      <c r="F6" s="9">
        <v>35757</v>
      </c>
      <c r="G6" s="9">
        <v>20</v>
      </c>
      <c r="H6" s="53">
        <v>43189</v>
      </c>
      <c r="I6" s="11" t="s">
        <v>81</v>
      </c>
    </row>
    <row r="7" spans="1:9" x14ac:dyDescent="0.3">
      <c r="A7" s="8">
        <f>IF(B7&lt;&gt;"",ROWS($B$6:B7),"")</f>
        <v>2</v>
      </c>
      <c r="B7" s="1" t="s">
        <v>65</v>
      </c>
      <c r="C7" s="1" t="s">
        <v>66</v>
      </c>
      <c r="D7" s="1" t="s">
        <v>39</v>
      </c>
      <c r="E7" s="21">
        <v>153476.87</v>
      </c>
      <c r="F7" s="9">
        <v>24823</v>
      </c>
      <c r="G7" s="9">
        <v>27</v>
      </c>
      <c r="H7" s="53">
        <v>43217</v>
      </c>
      <c r="I7" s="11" t="s">
        <v>54</v>
      </c>
    </row>
    <row r="8" spans="1:9" x14ac:dyDescent="0.3">
      <c r="A8" s="8">
        <f>IF(B8&lt;&gt;"",ROWS($B$6:B8),"")</f>
        <v>3</v>
      </c>
      <c r="B8" s="1" t="s">
        <v>84</v>
      </c>
      <c r="C8" s="1" t="s">
        <v>85</v>
      </c>
      <c r="D8" s="1" t="s">
        <v>86</v>
      </c>
      <c r="E8" s="21">
        <v>144212.60999999999</v>
      </c>
      <c r="F8" s="9">
        <v>32156</v>
      </c>
      <c r="G8" s="9">
        <v>14</v>
      </c>
      <c r="H8" s="53">
        <v>43182</v>
      </c>
      <c r="I8" s="11" t="s">
        <v>44</v>
      </c>
    </row>
    <row r="9" spans="1:9" x14ac:dyDescent="0.3">
      <c r="A9" s="8">
        <f>IF(B9&lt;&gt;"",ROWS($B$6:B9),"")</f>
        <v>4</v>
      </c>
      <c r="B9" s="1" t="s">
        <v>102</v>
      </c>
      <c r="C9" s="1" t="s">
        <v>103</v>
      </c>
      <c r="D9" s="1" t="s">
        <v>39</v>
      </c>
      <c r="E9" s="21">
        <v>137258.9</v>
      </c>
      <c r="F9" s="9">
        <v>23398</v>
      </c>
      <c r="G9" s="9">
        <v>11</v>
      </c>
      <c r="H9" s="53">
        <v>43189</v>
      </c>
      <c r="I9" s="11" t="s">
        <v>49</v>
      </c>
    </row>
    <row r="10" spans="1:9" x14ac:dyDescent="0.3">
      <c r="A10" s="8">
        <f>IF(B10&lt;&gt;"",ROWS($B$6:B10),"")</f>
        <v>5</v>
      </c>
      <c r="B10" s="1" t="s">
        <v>121</v>
      </c>
      <c r="C10" s="1" t="s">
        <v>122</v>
      </c>
      <c r="D10" s="1" t="s">
        <v>39</v>
      </c>
      <c r="E10" s="21">
        <v>114916.51</v>
      </c>
      <c r="F10" s="9">
        <v>20857</v>
      </c>
      <c r="G10" s="9">
        <v>15</v>
      </c>
      <c r="H10" s="53">
        <v>43196</v>
      </c>
      <c r="I10" s="11" t="s">
        <v>114</v>
      </c>
    </row>
    <row r="11" spans="1:9" x14ac:dyDescent="0.3">
      <c r="A11" s="8">
        <f>IF(B11&lt;&gt;"",ROWS($B$6:B11),"")</f>
        <v>6</v>
      </c>
      <c r="B11" s="1" t="s">
        <v>192</v>
      </c>
      <c r="C11" s="1" t="s">
        <v>193</v>
      </c>
      <c r="D11" s="1" t="s">
        <v>39</v>
      </c>
      <c r="E11" s="21">
        <v>67304.429999999993</v>
      </c>
      <c r="F11" s="9">
        <v>11734</v>
      </c>
      <c r="G11" s="9">
        <v>15</v>
      </c>
      <c r="H11" s="53">
        <v>43203</v>
      </c>
      <c r="I11" s="11" t="s">
        <v>49</v>
      </c>
    </row>
    <row r="12" spans="1:9" x14ac:dyDescent="0.3">
      <c r="A12" s="8">
        <f>IF(B12&lt;&gt;"",ROWS($B$6:B12),"")</f>
        <v>7</v>
      </c>
      <c r="B12" s="1" t="s">
        <v>173</v>
      </c>
      <c r="C12" s="1" t="s">
        <v>174</v>
      </c>
      <c r="D12" s="1" t="s">
        <v>39</v>
      </c>
      <c r="E12" s="21">
        <v>57431.1</v>
      </c>
      <c r="F12" s="9">
        <v>11089</v>
      </c>
      <c r="G12" s="9">
        <v>12</v>
      </c>
      <c r="H12" s="53">
        <v>43210</v>
      </c>
      <c r="I12" s="11" t="s">
        <v>40</v>
      </c>
    </row>
    <row r="13" spans="1:9" x14ac:dyDescent="0.3">
      <c r="A13" s="8">
        <f>IF(B13&lt;&gt;"",ROWS($B$6:B13),"")</f>
        <v>8</v>
      </c>
      <c r="B13" s="1" t="s">
        <v>231</v>
      </c>
      <c r="C13" s="1" t="s">
        <v>232</v>
      </c>
      <c r="D13" s="1" t="s">
        <v>233</v>
      </c>
      <c r="E13" s="21">
        <v>48285</v>
      </c>
      <c r="F13" s="9">
        <v>11520</v>
      </c>
      <c r="G13" s="9">
        <v>16</v>
      </c>
      <c r="H13" s="53">
        <v>43196</v>
      </c>
      <c r="I13" s="11" t="s">
        <v>126</v>
      </c>
    </row>
    <row r="14" spans="1:9" x14ac:dyDescent="0.3">
      <c r="A14" s="8">
        <f>IF(B14&lt;&gt;"",ROWS($B$6:B14),"")</f>
        <v>9</v>
      </c>
      <c r="B14" s="1" t="s">
        <v>248</v>
      </c>
      <c r="C14" s="1" t="s">
        <v>249</v>
      </c>
      <c r="D14" s="1" t="s">
        <v>39</v>
      </c>
      <c r="E14" s="21">
        <v>46866.41</v>
      </c>
      <c r="F14" s="9">
        <v>8791</v>
      </c>
      <c r="G14" s="9">
        <v>13</v>
      </c>
      <c r="H14" s="53">
        <v>43196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211</v>
      </c>
      <c r="C15" s="1" t="s">
        <v>212</v>
      </c>
      <c r="D15" s="1" t="s">
        <v>213</v>
      </c>
      <c r="E15" s="21">
        <v>43405.89</v>
      </c>
      <c r="F15" s="9">
        <v>10277</v>
      </c>
      <c r="G15" s="9">
        <v>6</v>
      </c>
      <c r="H15" s="53">
        <v>43203</v>
      </c>
      <c r="I15" s="11" t="s">
        <v>29</v>
      </c>
    </row>
    <row r="16" spans="1:9" x14ac:dyDescent="0.3">
      <c r="A16" s="8">
        <f>IF(B16&lt;&gt;"",ROWS($B$6:B16),"")</f>
        <v>11</v>
      </c>
      <c r="B16" s="1" t="s">
        <v>106</v>
      </c>
      <c r="C16" s="1" t="s">
        <v>107</v>
      </c>
      <c r="D16" s="1" t="s">
        <v>39</v>
      </c>
      <c r="E16" s="21">
        <v>32510.91</v>
      </c>
      <c r="F16" s="9">
        <v>5573</v>
      </c>
      <c r="G16" s="9">
        <v>9</v>
      </c>
      <c r="H16" s="53">
        <v>43175</v>
      </c>
      <c r="I16" s="11" t="s">
        <v>49</v>
      </c>
    </row>
    <row r="17" spans="1:9" x14ac:dyDescent="0.3">
      <c r="A17" s="8">
        <f>IF(B17&lt;&gt;"",ROWS($B$6:B17),"")</f>
        <v>12</v>
      </c>
      <c r="B17" s="1" t="s">
        <v>301</v>
      </c>
      <c r="C17" s="1" t="s">
        <v>302</v>
      </c>
      <c r="D17" s="1" t="s">
        <v>276</v>
      </c>
      <c r="E17" s="21">
        <v>28527.119999999999</v>
      </c>
      <c r="F17" s="9">
        <v>5546</v>
      </c>
      <c r="G17" s="9">
        <v>16</v>
      </c>
      <c r="H17" s="53">
        <v>43210</v>
      </c>
      <c r="I17" s="11" t="s">
        <v>146</v>
      </c>
    </row>
    <row r="18" spans="1:9" x14ac:dyDescent="0.3">
      <c r="A18" s="8">
        <f>IF(B18&lt;&gt;"",ROWS($B$6:B18),"")</f>
        <v>13</v>
      </c>
      <c r="B18" s="1" t="s">
        <v>194</v>
      </c>
      <c r="C18" s="1" t="s">
        <v>195</v>
      </c>
      <c r="D18" s="1" t="s">
        <v>196</v>
      </c>
      <c r="E18" s="21">
        <v>25719.99</v>
      </c>
      <c r="F18" s="9">
        <v>4541</v>
      </c>
      <c r="G18" s="9">
        <v>12</v>
      </c>
      <c r="H18" s="53">
        <v>43182</v>
      </c>
      <c r="I18" s="11" t="s">
        <v>146</v>
      </c>
    </row>
    <row r="19" spans="1:9" x14ac:dyDescent="0.3">
      <c r="A19" s="8">
        <f>IF(B19&lt;&gt;"",ROWS($B$6:B19),"")</f>
        <v>14</v>
      </c>
      <c r="B19" s="1" t="s">
        <v>203</v>
      </c>
      <c r="C19" s="1" t="s">
        <v>204</v>
      </c>
      <c r="D19" s="1" t="s">
        <v>177</v>
      </c>
      <c r="E19" s="21">
        <v>25639</v>
      </c>
      <c r="F19" s="9">
        <v>4721</v>
      </c>
      <c r="G19" s="9">
        <v>7</v>
      </c>
      <c r="H19" s="53">
        <v>43182</v>
      </c>
      <c r="I19" s="11" t="s">
        <v>120</v>
      </c>
    </row>
    <row r="20" spans="1:9" x14ac:dyDescent="0.3">
      <c r="A20" s="8">
        <f>IF(B20&lt;&gt;"",ROWS($B$6:B20),"")</f>
        <v>15</v>
      </c>
      <c r="B20" s="1" t="s">
        <v>354</v>
      </c>
      <c r="C20" s="1" t="s">
        <v>355</v>
      </c>
      <c r="D20" s="1" t="s">
        <v>39</v>
      </c>
      <c r="E20" s="21">
        <v>22663.119999999999</v>
      </c>
      <c r="F20" s="9">
        <v>4193</v>
      </c>
      <c r="G20" s="9">
        <v>14</v>
      </c>
      <c r="H20" s="53" t="s">
        <v>832</v>
      </c>
      <c r="I20" s="11" t="s">
        <v>29</v>
      </c>
    </row>
    <row r="21" spans="1:9" x14ac:dyDescent="0.3">
      <c r="A21" s="8">
        <f>IF(B21&lt;&gt;"",ROWS($B$6:B21),"")</f>
        <v>16</v>
      </c>
      <c r="B21" s="1" t="s">
        <v>327</v>
      </c>
      <c r="C21" s="1" t="s">
        <v>328</v>
      </c>
      <c r="D21" s="1" t="s">
        <v>298</v>
      </c>
      <c r="E21" s="21">
        <v>17416.55</v>
      </c>
      <c r="F21" s="9">
        <v>3588</v>
      </c>
      <c r="G21" s="9">
        <v>8</v>
      </c>
      <c r="H21" s="53">
        <v>43189</v>
      </c>
      <c r="I21" s="11" t="s">
        <v>329</v>
      </c>
    </row>
    <row r="22" spans="1:9" x14ac:dyDescent="0.3">
      <c r="A22" s="8">
        <f>IF(B22&lt;&gt;"",ROWS($B$6:B22),"")</f>
        <v>17</v>
      </c>
      <c r="B22" s="1" t="s">
        <v>108</v>
      </c>
      <c r="C22" s="1" t="s">
        <v>109</v>
      </c>
      <c r="D22" s="1" t="s">
        <v>39</v>
      </c>
      <c r="E22" s="21">
        <v>13783.09</v>
      </c>
      <c r="F22" s="9">
        <v>2493</v>
      </c>
      <c r="G22" s="9">
        <v>6</v>
      </c>
      <c r="H22" s="53">
        <v>43161</v>
      </c>
      <c r="I22" s="11" t="s">
        <v>36</v>
      </c>
    </row>
    <row r="23" spans="1:9" x14ac:dyDescent="0.3">
      <c r="A23" s="8">
        <f>IF(B23&lt;&gt;"",ROWS($B$6:B23),"")</f>
        <v>18</v>
      </c>
      <c r="B23" s="1" t="s">
        <v>240</v>
      </c>
      <c r="C23" s="1" t="s">
        <v>241</v>
      </c>
      <c r="D23" s="1" t="s">
        <v>242</v>
      </c>
      <c r="E23" s="21">
        <v>13607.01</v>
      </c>
      <c r="F23" s="9">
        <v>2310</v>
      </c>
      <c r="G23" s="9">
        <v>5</v>
      </c>
      <c r="H23" s="53">
        <v>43182</v>
      </c>
      <c r="I23" s="11" t="s">
        <v>40</v>
      </c>
    </row>
    <row r="24" spans="1:9" x14ac:dyDescent="0.3">
      <c r="A24" s="8">
        <f>IF(B24&lt;&gt;"",ROWS($B$6:B24),"")</f>
        <v>19</v>
      </c>
      <c r="B24" s="1" t="s">
        <v>415</v>
      </c>
      <c r="C24" s="1" t="s">
        <v>416</v>
      </c>
      <c r="D24" s="1" t="s">
        <v>177</v>
      </c>
      <c r="E24" s="21">
        <v>13363.48</v>
      </c>
      <c r="F24" s="9">
        <v>2221</v>
      </c>
      <c r="G24" s="9">
        <v>4</v>
      </c>
      <c r="H24" s="53">
        <v>43189</v>
      </c>
      <c r="I24" s="11" t="s">
        <v>29</v>
      </c>
    </row>
    <row r="25" spans="1:9" x14ac:dyDescent="0.3">
      <c r="A25" s="8">
        <f>IF(B25&lt;&gt;"",ROWS($B$6:B25),"")</f>
        <v>20</v>
      </c>
      <c r="B25" s="1" t="s">
        <v>401</v>
      </c>
      <c r="C25" s="1" t="s">
        <v>402</v>
      </c>
      <c r="D25" s="1" t="s">
        <v>39</v>
      </c>
      <c r="E25" s="21">
        <v>13359.33</v>
      </c>
      <c r="F25" s="9">
        <v>2405</v>
      </c>
      <c r="G25" s="9">
        <v>5</v>
      </c>
      <c r="H25" s="53">
        <v>43189</v>
      </c>
      <c r="I25" s="11" t="s">
        <v>403</v>
      </c>
    </row>
    <row r="26" spans="1:9" x14ac:dyDescent="0.3">
      <c r="A26" s="8">
        <f>IF(B26&lt;&gt;"",ROWS($B$6:B26),"")</f>
        <v>21</v>
      </c>
      <c r="B26" s="1" t="s">
        <v>364</v>
      </c>
      <c r="C26" s="1" t="s">
        <v>365</v>
      </c>
      <c r="D26" s="1" t="s">
        <v>366</v>
      </c>
      <c r="E26" s="21">
        <v>13227.55</v>
      </c>
      <c r="F26" s="9">
        <v>2907</v>
      </c>
      <c r="G26" s="9">
        <v>7</v>
      </c>
      <c r="H26" s="53">
        <v>43189</v>
      </c>
      <c r="I26" s="11" t="s">
        <v>329</v>
      </c>
    </row>
    <row r="27" spans="1:9" x14ac:dyDescent="0.3">
      <c r="A27" s="8">
        <f>IF(B27&lt;&gt;"",ROWS($B$6:B27),"")</f>
        <v>22</v>
      </c>
      <c r="B27" s="1" t="s">
        <v>117</v>
      </c>
      <c r="C27" s="1" t="s">
        <v>117</v>
      </c>
      <c r="D27" s="1" t="s">
        <v>31</v>
      </c>
      <c r="E27" s="21">
        <v>12955</v>
      </c>
      <c r="F27" s="9">
        <v>2537</v>
      </c>
      <c r="G27" s="9">
        <v>5</v>
      </c>
      <c r="H27" s="53">
        <v>43161</v>
      </c>
      <c r="I27" s="11" t="s">
        <v>32</v>
      </c>
    </row>
    <row r="28" spans="1:9" x14ac:dyDescent="0.3">
      <c r="A28" s="8">
        <f>IF(B28&lt;&gt;"",ROWS($B$6:B28),"")</f>
        <v>23</v>
      </c>
      <c r="B28" s="1" t="s">
        <v>462</v>
      </c>
      <c r="C28" s="1" t="s">
        <v>463</v>
      </c>
      <c r="D28" s="1" t="s">
        <v>39</v>
      </c>
      <c r="E28" s="21">
        <v>12697</v>
      </c>
      <c r="F28" s="9">
        <v>2558</v>
      </c>
      <c r="G28" s="9">
        <v>12</v>
      </c>
      <c r="H28" s="53">
        <v>43203</v>
      </c>
      <c r="I28" s="11" t="s">
        <v>126</v>
      </c>
    </row>
    <row r="29" spans="1:9" x14ac:dyDescent="0.3">
      <c r="A29" s="8">
        <f>IF(B29&lt;&gt;"",ROWS($B$6:B29),"")</f>
        <v>24</v>
      </c>
      <c r="B29" s="1" t="s">
        <v>426</v>
      </c>
      <c r="C29" s="1" t="s">
        <v>427</v>
      </c>
      <c r="D29" s="1" t="s">
        <v>310</v>
      </c>
      <c r="E29" s="21">
        <v>11585</v>
      </c>
      <c r="F29" s="9">
        <v>2495</v>
      </c>
      <c r="G29" s="9">
        <v>11</v>
      </c>
      <c r="H29" s="53">
        <v>43210</v>
      </c>
      <c r="I29" s="11" t="s">
        <v>428</v>
      </c>
    </row>
    <row r="30" spans="1:9" x14ac:dyDescent="0.3">
      <c r="A30" s="8">
        <f>IF(B30&lt;&gt;"",ROWS($B$6:B30),"")</f>
        <v>25</v>
      </c>
      <c r="B30" s="1" t="s">
        <v>312</v>
      </c>
      <c r="C30" s="1" t="s">
        <v>313</v>
      </c>
      <c r="D30" s="1" t="s">
        <v>177</v>
      </c>
      <c r="E30" s="21">
        <v>10450</v>
      </c>
      <c r="F30" s="9">
        <v>2407</v>
      </c>
      <c r="G30" s="9">
        <v>15</v>
      </c>
      <c r="H30" s="53">
        <v>43217</v>
      </c>
      <c r="I30" s="11" t="s">
        <v>126</v>
      </c>
    </row>
    <row r="31" spans="1:9" x14ac:dyDescent="0.3">
      <c r="A31" s="8">
        <f>IF(B31&lt;&gt;"",ROWS($B$6:B31),"")</f>
        <v>26</v>
      </c>
      <c r="B31" s="1" t="s">
        <v>438</v>
      </c>
      <c r="C31" s="1" t="s">
        <v>438</v>
      </c>
      <c r="D31" s="1" t="s">
        <v>31</v>
      </c>
      <c r="E31" s="21">
        <v>9935.7999999999993</v>
      </c>
      <c r="F31" s="9">
        <v>2304</v>
      </c>
      <c r="G31" s="9">
        <v>10</v>
      </c>
      <c r="H31" s="53">
        <v>43210</v>
      </c>
      <c r="I31" s="11" t="s">
        <v>438</v>
      </c>
    </row>
    <row r="32" spans="1:9" x14ac:dyDescent="0.3">
      <c r="A32" s="8">
        <f>IF(B32&lt;&gt;"",ROWS($B$6:B32),"")</f>
        <v>27</v>
      </c>
      <c r="B32" s="1" t="s">
        <v>505</v>
      </c>
      <c r="C32" s="1" t="s">
        <v>506</v>
      </c>
      <c r="D32" s="1" t="s">
        <v>507</v>
      </c>
      <c r="E32" s="21">
        <v>9466</v>
      </c>
      <c r="F32" s="9">
        <v>1782</v>
      </c>
      <c r="G32" s="9">
        <v>11</v>
      </c>
      <c r="H32" s="53">
        <v>43189</v>
      </c>
      <c r="I32" s="11" t="s">
        <v>120</v>
      </c>
    </row>
    <row r="33" spans="1:9" x14ac:dyDescent="0.3">
      <c r="A33" s="8">
        <f>IF(B33&lt;&gt;"",ROWS($B$6:B33),"")</f>
        <v>28</v>
      </c>
      <c r="B33" s="1" t="s">
        <v>399</v>
      </c>
      <c r="C33" s="1" t="s">
        <v>400</v>
      </c>
      <c r="D33" s="1" t="s">
        <v>39</v>
      </c>
      <c r="E33" s="21">
        <v>9098.91</v>
      </c>
      <c r="F33" s="9">
        <v>1665</v>
      </c>
      <c r="G33" s="9">
        <v>14</v>
      </c>
      <c r="H33" s="53">
        <v>43217</v>
      </c>
      <c r="I33" s="11" t="s">
        <v>120</v>
      </c>
    </row>
    <row r="34" spans="1:9" x14ac:dyDescent="0.3">
      <c r="A34" s="8">
        <f>IF(B34&lt;&gt;"",ROWS($B$6:B34),"")</f>
        <v>29</v>
      </c>
      <c r="B34" s="1" t="s">
        <v>524</v>
      </c>
      <c r="C34" s="1" t="s">
        <v>525</v>
      </c>
      <c r="D34" s="1" t="s">
        <v>39</v>
      </c>
      <c r="E34" s="21">
        <v>8060.6</v>
      </c>
      <c r="F34" s="9">
        <v>1891</v>
      </c>
      <c r="G34" s="9">
        <v>8</v>
      </c>
      <c r="H34" s="53">
        <v>43196</v>
      </c>
      <c r="I34" s="11" t="s">
        <v>428</v>
      </c>
    </row>
    <row r="35" spans="1:9" x14ac:dyDescent="0.3">
      <c r="A35" s="8">
        <f>IF(B35&lt;&gt;"",ROWS($B$6:B35),"")</f>
        <v>30</v>
      </c>
      <c r="B35" s="1" t="s">
        <v>503</v>
      </c>
      <c r="C35" s="1" t="s">
        <v>504</v>
      </c>
      <c r="D35" s="1" t="s">
        <v>39</v>
      </c>
      <c r="E35" s="21">
        <v>7413.95</v>
      </c>
      <c r="F35" s="9">
        <v>1507</v>
      </c>
      <c r="G35" s="9">
        <v>5</v>
      </c>
      <c r="H35" s="53">
        <v>43189</v>
      </c>
      <c r="I35" s="11" t="s">
        <v>329</v>
      </c>
    </row>
    <row r="36" spans="1:9" x14ac:dyDescent="0.3">
      <c r="A36" s="8">
        <f>IF(B36&lt;&gt;"",ROWS($B$6:B36),"")</f>
        <v>31</v>
      </c>
      <c r="B36" s="1" t="s">
        <v>55</v>
      </c>
      <c r="C36" s="1" t="s">
        <v>55</v>
      </c>
      <c r="D36" s="1" t="s">
        <v>31</v>
      </c>
      <c r="E36" s="21">
        <v>7397</v>
      </c>
      <c r="F36" s="9">
        <v>1451</v>
      </c>
      <c r="G36" s="9">
        <v>4</v>
      </c>
      <c r="H36" s="53">
        <v>43147</v>
      </c>
      <c r="I36" s="11" t="s">
        <v>56</v>
      </c>
    </row>
    <row r="37" spans="1:9" x14ac:dyDescent="0.3">
      <c r="A37" s="8">
        <f>IF(B37&lt;&gt;"",ROWS($B$6:B37),"")</f>
        <v>32</v>
      </c>
      <c r="B37" s="1" t="s">
        <v>508</v>
      </c>
      <c r="C37" s="1" t="s">
        <v>509</v>
      </c>
      <c r="D37" s="1" t="s">
        <v>39</v>
      </c>
      <c r="E37" s="21">
        <v>6265.92</v>
      </c>
      <c r="F37" s="9">
        <v>1145</v>
      </c>
      <c r="G37" s="9">
        <v>14</v>
      </c>
      <c r="H37" s="53">
        <v>43217</v>
      </c>
      <c r="I37" s="11" t="s">
        <v>146</v>
      </c>
    </row>
    <row r="38" spans="1:9" x14ac:dyDescent="0.3">
      <c r="A38" s="8">
        <f>IF(B38&lt;&gt;"",ROWS($B$6:B38),"")</f>
        <v>33</v>
      </c>
      <c r="B38" s="1" t="s">
        <v>564</v>
      </c>
      <c r="C38" s="1" t="s">
        <v>565</v>
      </c>
      <c r="D38" s="1" t="s">
        <v>512</v>
      </c>
      <c r="E38" s="21">
        <v>5191.5</v>
      </c>
      <c r="F38" s="9">
        <v>1126</v>
      </c>
      <c r="G38" s="9">
        <v>6</v>
      </c>
      <c r="H38" s="53">
        <v>43189</v>
      </c>
      <c r="I38" s="11" t="s">
        <v>329</v>
      </c>
    </row>
    <row r="39" spans="1:9" x14ac:dyDescent="0.3">
      <c r="A39" s="8">
        <f>IF(B39&lt;&gt;"",ROWS($B$6:B39),"")</f>
        <v>34</v>
      </c>
      <c r="B39" s="1" t="s">
        <v>598</v>
      </c>
      <c r="C39" s="1" t="s">
        <v>598</v>
      </c>
      <c r="D39" s="1" t="s">
        <v>276</v>
      </c>
      <c r="E39" s="21">
        <v>4222</v>
      </c>
      <c r="F39" s="9">
        <v>923</v>
      </c>
      <c r="G39" s="9">
        <v>15</v>
      </c>
      <c r="H39" s="53">
        <v>43203</v>
      </c>
      <c r="I39" s="11" t="s">
        <v>120</v>
      </c>
    </row>
    <row r="40" spans="1:9" x14ac:dyDescent="0.3">
      <c r="A40" s="8">
        <f>IF(B40&lt;&gt;"",ROWS($B$6:B40),"")</f>
        <v>35</v>
      </c>
      <c r="B40" s="1" t="s">
        <v>599</v>
      </c>
      <c r="C40" s="1" t="s">
        <v>600</v>
      </c>
      <c r="D40" s="1" t="s">
        <v>601</v>
      </c>
      <c r="E40" s="21">
        <v>4122.6000000000004</v>
      </c>
      <c r="F40" s="9">
        <v>927</v>
      </c>
      <c r="G40" s="9">
        <v>6</v>
      </c>
      <c r="H40" s="53">
        <v>43189</v>
      </c>
      <c r="I40" s="11" t="s">
        <v>329</v>
      </c>
    </row>
    <row r="41" spans="1:9" x14ac:dyDescent="0.3">
      <c r="A41" s="8">
        <f>IF(B41&lt;&gt;"",ROWS($B$6:B41),"")</f>
        <v>36</v>
      </c>
      <c r="B41" s="1" t="s">
        <v>130</v>
      </c>
      <c r="C41" s="1" t="s">
        <v>131</v>
      </c>
      <c r="D41" s="1" t="s">
        <v>39</v>
      </c>
      <c r="E41" s="21">
        <v>3839.97</v>
      </c>
      <c r="F41" s="9">
        <v>789</v>
      </c>
      <c r="G41" s="9">
        <v>3</v>
      </c>
      <c r="H41" s="53">
        <v>43154</v>
      </c>
      <c r="I41" s="11" t="s">
        <v>49</v>
      </c>
    </row>
    <row r="42" spans="1:9" x14ac:dyDescent="0.3">
      <c r="A42" s="8">
        <f>IF(B42&lt;&gt;"",ROWS($B$6:B42),"")</f>
        <v>37</v>
      </c>
      <c r="B42" s="1" t="s">
        <v>628</v>
      </c>
      <c r="C42" s="1" t="s">
        <v>629</v>
      </c>
      <c r="D42" s="1" t="s">
        <v>630</v>
      </c>
      <c r="E42" s="21">
        <v>3737.95</v>
      </c>
      <c r="F42" s="9">
        <v>867</v>
      </c>
      <c r="G42" s="9">
        <v>5</v>
      </c>
      <c r="H42" s="53">
        <v>43196</v>
      </c>
      <c r="I42" s="11" t="s">
        <v>329</v>
      </c>
    </row>
    <row r="43" spans="1:9" x14ac:dyDescent="0.3">
      <c r="A43" s="8">
        <f>IF(B43&lt;&gt;"",ROWS($B$6:B43),"")</f>
        <v>38</v>
      </c>
      <c r="B43" s="1" t="s">
        <v>123</v>
      </c>
      <c r="C43" s="1" t="s">
        <v>124</v>
      </c>
      <c r="D43" s="1" t="s">
        <v>125</v>
      </c>
      <c r="E43" s="21">
        <v>3649</v>
      </c>
      <c r="F43" s="9">
        <v>849</v>
      </c>
      <c r="G43" s="9">
        <v>6</v>
      </c>
      <c r="H43" s="53">
        <v>43154</v>
      </c>
      <c r="I43" s="11" t="s">
        <v>126</v>
      </c>
    </row>
    <row r="44" spans="1:9" x14ac:dyDescent="0.3">
      <c r="A44" s="8">
        <f>IF(B44&lt;&gt;"",ROWS($B$6:B44),"")</f>
        <v>39</v>
      </c>
      <c r="B44" s="1" t="s">
        <v>163</v>
      </c>
      <c r="C44" s="1" t="s">
        <v>163</v>
      </c>
      <c r="D44" s="1" t="s">
        <v>31</v>
      </c>
      <c r="E44" s="21">
        <v>3418</v>
      </c>
      <c r="F44" s="9">
        <v>796</v>
      </c>
      <c r="G44" s="9">
        <v>3</v>
      </c>
      <c r="H44" s="53">
        <v>43140</v>
      </c>
      <c r="I44" s="11" t="s">
        <v>164</v>
      </c>
    </row>
    <row r="45" spans="1:9" x14ac:dyDescent="0.3">
      <c r="A45" s="8">
        <f>IF(B45&lt;&gt;"",ROWS($B$6:B45),"")</f>
        <v>40</v>
      </c>
      <c r="B45" s="1" t="s">
        <v>607</v>
      </c>
      <c r="C45" s="1" t="s">
        <v>608</v>
      </c>
      <c r="D45" s="1" t="s">
        <v>276</v>
      </c>
      <c r="E45" s="21">
        <v>3415.75</v>
      </c>
      <c r="F45" s="9">
        <v>685</v>
      </c>
      <c r="G45" s="9">
        <v>4</v>
      </c>
      <c r="H45" s="53">
        <v>43189</v>
      </c>
      <c r="I45" s="11" t="s">
        <v>329</v>
      </c>
    </row>
    <row r="46" spans="1:9" x14ac:dyDescent="0.3">
      <c r="A46" s="8">
        <f>IF(B46&lt;&gt;"",ROWS($B$6:B46),"")</f>
        <v>41</v>
      </c>
      <c r="B46" s="1" t="s">
        <v>221</v>
      </c>
      <c r="C46" s="1" t="s">
        <v>222</v>
      </c>
      <c r="D46" s="1" t="s">
        <v>223</v>
      </c>
      <c r="E46" s="21">
        <v>3300</v>
      </c>
      <c r="F46" s="9">
        <v>837</v>
      </c>
      <c r="G46" s="9">
        <v>3</v>
      </c>
      <c r="H46" s="53">
        <v>43168</v>
      </c>
      <c r="I46" s="11" t="s">
        <v>126</v>
      </c>
    </row>
    <row r="47" spans="1:9" x14ac:dyDescent="0.3">
      <c r="A47" s="8">
        <f>IF(B47&lt;&gt;"",ROWS($B$6:B47),"")</f>
        <v>42</v>
      </c>
      <c r="B47" s="1" t="s">
        <v>605</v>
      </c>
      <c r="C47" s="1" t="s">
        <v>606</v>
      </c>
      <c r="D47" s="1" t="s">
        <v>276</v>
      </c>
      <c r="E47" s="21">
        <v>3178.8</v>
      </c>
      <c r="F47" s="9">
        <v>717</v>
      </c>
      <c r="G47" s="9">
        <v>9</v>
      </c>
      <c r="H47" s="53">
        <v>43189</v>
      </c>
      <c r="I47" s="11" t="s">
        <v>329</v>
      </c>
    </row>
    <row r="48" spans="1:9" x14ac:dyDescent="0.3">
      <c r="A48" s="8">
        <f>IF(B48&lt;&gt;"",ROWS($B$6:B48),"")</f>
        <v>43</v>
      </c>
      <c r="B48" s="1" t="s">
        <v>651</v>
      </c>
      <c r="C48" s="1" t="s">
        <v>652</v>
      </c>
      <c r="D48" s="1" t="s">
        <v>291</v>
      </c>
      <c r="E48" s="21">
        <v>2252.25</v>
      </c>
      <c r="F48" s="9">
        <v>475</v>
      </c>
      <c r="G48" s="9">
        <v>4</v>
      </c>
      <c r="H48" s="53">
        <v>43189</v>
      </c>
      <c r="I48" s="11" t="s">
        <v>329</v>
      </c>
    </row>
    <row r="49" spans="1:9" x14ac:dyDescent="0.3">
      <c r="A49" s="8">
        <f>IF(B49&lt;&gt;"",ROWS($B$6:B49),"")</f>
        <v>44</v>
      </c>
      <c r="B49" s="1" t="s">
        <v>659</v>
      </c>
      <c r="C49" s="1" t="s">
        <v>660</v>
      </c>
      <c r="D49" s="1" t="s">
        <v>623</v>
      </c>
      <c r="E49" s="21">
        <v>2104.5</v>
      </c>
      <c r="F49" s="9">
        <v>456</v>
      </c>
      <c r="G49" s="9">
        <v>4</v>
      </c>
      <c r="H49" s="53">
        <v>43189</v>
      </c>
      <c r="I49" s="11" t="s">
        <v>329</v>
      </c>
    </row>
    <row r="50" spans="1:9" x14ac:dyDescent="0.3">
      <c r="A50" s="8">
        <f>IF(B50&lt;&gt;"",ROWS($B$6:B50),"")</f>
        <v>45</v>
      </c>
      <c r="B50" s="1" t="s">
        <v>649</v>
      </c>
      <c r="C50" s="1" t="s">
        <v>650</v>
      </c>
      <c r="D50" s="1" t="s">
        <v>276</v>
      </c>
      <c r="E50" s="21">
        <v>2037.15</v>
      </c>
      <c r="F50" s="9">
        <v>580</v>
      </c>
      <c r="G50" s="9">
        <v>5</v>
      </c>
      <c r="H50" s="53">
        <v>43189</v>
      </c>
      <c r="I50" s="11" t="s">
        <v>329</v>
      </c>
    </row>
    <row r="51" spans="1:9" x14ac:dyDescent="0.3">
      <c r="A51" s="8">
        <f>IF(B51&lt;&gt;"",ROWS($B$6:B51),"")</f>
        <v>46</v>
      </c>
      <c r="B51" s="1" t="s">
        <v>579</v>
      </c>
      <c r="C51" s="1" t="s">
        <v>580</v>
      </c>
      <c r="D51" s="1" t="s">
        <v>372</v>
      </c>
      <c r="E51" s="21">
        <v>1983</v>
      </c>
      <c r="F51" s="9">
        <v>461</v>
      </c>
      <c r="G51" s="9">
        <v>1</v>
      </c>
      <c r="H51" s="53">
        <v>43196</v>
      </c>
      <c r="I51" s="11" t="s">
        <v>329</v>
      </c>
    </row>
    <row r="52" spans="1:9" x14ac:dyDescent="0.3">
      <c r="A52" s="8">
        <f>IF(B52&lt;&gt;"",ROWS($B$6:B52),"")</f>
        <v>47</v>
      </c>
      <c r="B52" s="1" t="s">
        <v>92</v>
      </c>
      <c r="C52" s="1" t="s">
        <v>93</v>
      </c>
      <c r="D52" s="1" t="s">
        <v>39</v>
      </c>
      <c r="E52" s="21">
        <v>1792</v>
      </c>
      <c r="F52" s="9">
        <v>374</v>
      </c>
      <c r="G52" s="9">
        <v>2</v>
      </c>
      <c r="H52" s="53">
        <v>43084</v>
      </c>
      <c r="I52" s="11" t="s">
        <v>36</v>
      </c>
    </row>
    <row r="53" spans="1:9" x14ac:dyDescent="0.3">
      <c r="A53" s="8">
        <f>IF(B53&lt;&gt;"",ROWS($B$6:B53),"")</f>
        <v>48</v>
      </c>
      <c r="B53" s="1" t="s">
        <v>688</v>
      </c>
      <c r="C53" s="1" t="s">
        <v>689</v>
      </c>
      <c r="D53" s="1" t="s">
        <v>690</v>
      </c>
      <c r="E53" s="21">
        <v>1630.2</v>
      </c>
      <c r="F53" s="9">
        <v>449</v>
      </c>
      <c r="G53" s="9">
        <v>6</v>
      </c>
      <c r="H53" s="53">
        <v>43196</v>
      </c>
      <c r="I53" s="11" t="s">
        <v>329</v>
      </c>
    </row>
    <row r="54" spans="1:9" x14ac:dyDescent="0.3">
      <c r="A54" s="8">
        <f>IF(B54&lt;&gt;"",ROWS($B$6:B54),"")</f>
        <v>49</v>
      </c>
      <c r="B54" s="1" t="s">
        <v>685</v>
      </c>
      <c r="C54" s="1" t="s">
        <v>686</v>
      </c>
      <c r="D54" s="1" t="s">
        <v>687</v>
      </c>
      <c r="E54" s="21">
        <v>1441.75</v>
      </c>
      <c r="F54" s="9">
        <v>347</v>
      </c>
      <c r="G54" s="9">
        <v>1</v>
      </c>
      <c r="H54" s="53">
        <v>43189</v>
      </c>
      <c r="I54" s="11" t="s">
        <v>329</v>
      </c>
    </row>
    <row r="55" spans="1:9" x14ac:dyDescent="0.3">
      <c r="A55" s="8">
        <f>IF(B55&lt;&gt;"",ROWS($B$6:B55),"")</f>
        <v>50</v>
      </c>
      <c r="B55" s="1" t="s">
        <v>702</v>
      </c>
      <c r="C55" s="1" t="s">
        <v>703</v>
      </c>
      <c r="D55" s="1" t="s">
        <v>704</v>
      </c>
      <c r="E55" s="21">
        <v>1304.6500000000001</v>
      </c>
      <c r="F55" s="9">
        <v>308</v>
      </c>
      <c r="G55" s="9">
        <v>5</v>
      </c>
      <c r="H55" s="53">
        <v>43203</v>
      </c>
      <c r="I55" s="11" t="s">
        <v>448</v>
      </c>
    </row>
    <row r="56" spans="1:9" x14ac:dyDescent="0.3">
      <c r="A56" s="8">
        <f>IF(B56&lt;&gt;"",ROWS($B$6:B56),"")</f>
        <v>51</v>
      </c>
      <c r="B56" s="1" t="s">
        <v>537</v>
      </c>
      <c r="C56" s="1" t="s">
        <v>538</v>
      </c>
      <c r="D56" s="1" t="s">
        <v>539</v>
      </c>
      <c r="E56" s="21">
        <v>1190.5</v>
      </c>
      <c r="F56" s="9">
        <v>523</v>
      </c>
      <c r="G56" s="9">
        <v>1</v>
      </c>
      <c r="H56" s="53">
        <v>42654</v>
      </c>
      <c r="I56" s="11" t="s">
        <v>513</v>
      </c>
    </row>
    <row r="57" spans="1:9" x14ac:dyDescent="0.3">
      <c r="A57" s="8">
        <f>IF(B57&lt;&gt;"",ROWS($B$6:B57),"")</f>
        <v>52</v>
      </c>
      <c r="B57" s="1" t="s">
        <v>699</v>
      </c>
      <c r="C57" s="1" t="s">
        <v>700</v>
      </c>
      <c r="D57" s="1" t="s">
        <v>701</v>
      </c>
      <c r="E57" s="21">
        <v>1112.3</v>
      </c>
      <c r="F57" s="9">
        <v>264</v>
      </c>
      <c r="G57" s="9">
        <v>1</v>
      </c>
      <c r="H57" s="53">
        <v>43189</v>
      </c>
      <c r="I57" s="11" t="s">
        <v>329</v>
      </c>
    </row>
    <row r="58" spans="1:9" x14ac:dyDescent="0.3">
      <c r="A58" s="8">
        <f>IF(B58&lt;&gt;"",ROWS($B$6:B58),"")</f>
        <v>53</v>
      </c>
      <c r="B58" s="1" t="s">
        <v>735</v>
      </c>
      <c r="C58" s="1" t="s">
        <v>736</v>
      </c>
      <c r="D58" s="1" t="s">
        <v>737</v>
      </c>
      <c r="E58" s="21">
        <v>910.5</v>
      </c>
      <c r="F58" s="9">
        <v>226</v>
      </c>
      <c r="G58" s="9">
        <v>6</v>
      </c>
      <c r="H58" s="53">
        <v>43196</v>
      </c>
      <c r="I58" s="11" t="s">
        <v>329</v>
      </c>
    </row>
    <row r="59" spans="1:9" x14ac:dyDescent="0.3">
      <c r="A59" s="8">
        <f>IF(B59&lt;&gt;"",ROWS($B$6:B59),"")</f>
        <v>54</v>
      </c>
      <c r="B59" s="1" t="s">
        <v>501</v>
      </c>
      <c r="C59" s="1" t="s">
        <v>502</v>
      </c>
      <c r="D59" s="1" t="s">
        <v>39</v>
      </c>
      <c r="E59" s="21">
        <v>735.34</v>
      </c>
      <c r="F59" s="9">
        <v>283</v>
      </c>
      <c r="G59" s="9">
        <v>4</v>
      </c>
      <c r="H59" s="53">
        <v>43056</v>
      </c>
      <c r="I59" s="11" t="s">
        <v>29</v>
      </c>
    </row>
    <row r="60" spans="1:9" x14ac:dyDescent="0.3">
      <c r="A60" s="8">
        <f>IF(B60&lt;&gt;"",ROWS($B$6:B60),"")</f>
        <v>55</v>
      </c>
      <c r="B60" s="1" t="s">
        <v>140</v>
      </c>
      <c r="C60" s="1" t="s">
        <v>141</v>
      </c>
      <c r="D60" s="1" t="s">
        <v>142</v>
      </c>
      <c r="E60" s="21">
        <v>654.97</v>
      </c>
      <c r="F60" s="9">
        <v>159</v>
      </c>
      <c r="G60" s="9">
        <v>2</v>
      </c>
      <c r="H60" s="53">
        <v>43140</v>
      </c>
      <c r="I60" s="11" t="s">
        <v>29</v>
      </c>
    </row>
    <row r="61" spans="1:9" x14ac:dyDescent="0.3">
      <c r="A61" s="8">
        <f>IF(B61&lt;&gt;"",ROWS($B$6:B61),"")</f>
        <v>56</v>
      </c>
      <c r="B61" s="1" t="s">
        <v>308</v>
      </c>
      <c r="C61" s="1" t="s">
        <v>309</v>
      </c>
      <c r="D61" s="1" t="s">
        <v>310</v>
      </c>
      <c r="E61" s="21">
        <v>579.5</v>
      </c>
      <c r="F61" s="9">
        <v>134</v>
      </c>
      <c r="G61" s="9">
        <v>2</v>
      </c>
      <c r="H61" s="53">
        <v>43168</v>
      </c>
      <c r="I61" s="11" t="s">
        <v>40</v>
      </c>
    </row>
    <row r="62" spans="1:9" x14ac:dyDescent="0.3">
      <c r="A62" s="8">
        <f>IF(B62&lt;&gt;"",ROWS($B$6:B62),"")</f>
        <v>57</v>
      </c>
      <c r="B62" s="1" t="s">
        <v>94</v>
      </c>
      <c r="C62" s="1" t="s">
        <v>95</v>
      </c>
      <c r="D62" s="1" t="s">
        <v>39</v>
      </c>
      <c r="E62" s="21">
        <v>477.02</v>
      </c>
      <c r="F62" s="9">
        <v>84</v>
      </c>
      <c r="G62" s="9">
        <v>1</v>
      </c>
      <c r="H62" s="53">
        <v>43147</v>
      </c>
      <c r="I62" s="11" t="s">
        <v>54</v>
      </c>
    </row>
    <row r="63" spans="1:9" x14ac:dyDescent="0.3">
      <c r="A63" s="8">
        <f>IF(B63&lt;&gt;"",ROWS($B$6:B63),"")</f>
        <v>58</v>
      </c>
      <c r="B63" s="1" t="s">
        <v>332</v>
      </c>
      <c r="C63" s="1" t="s">
        <v>333</v>
      </c>
      <c r="D63" s="1" t="s">
        <v>39</v>
      </c>
      <c r="E63" s="21">
        <v>445.43</v>
      </c>
      <c r="F63" s="9">
        <v>74</v>
      </c>
      <c r="G63" s="9">
        <v>1</v>
      </c>
      <c r="H63" s="53">
        <v>43168</v>
      </c>
      <c r="I63" s="11" t="s">
        <v>146</v>
      </c>
    </row>
    <row r="64" spans="1:9" x14ac:dyDescent="0.3">
      <c r="A64" s="8">
        <f>IF(B64&lt;&gt;"",ROWS($B$6:B64),"")</f>
        <v>59</v>
      </c>
      <c r="B64" s="1" t="s">
        <v>76</v>
      </c>
      <c r="C64" s="1" t="s">
        <v>77</v>
      </c>
      <c r="D64" s="1" t="s">
        <v>39</v>
      </c>
      <c r="E64" s="21">
        <v>329.51</v>
      </c>
      <c r="F64" s="9">
        <v>73</v>
      </c>
      <c r="G64" s="9">
        <v>1</v>
      </c>
      <c r="H64" s="53">
        <v>43105</v>
      </c>
      <c r="I64" s="11" t="s">
        <v>54</v>
      </c>
    </row>
    <row r="65" spans="1:9" x14ac:dyDescent="0.3">
      <c r="A65" s="8">
        <f>IF(B65&lt;&gt;"",ROWS($B$6:B65),"")</f>
        <v>60</v>
      </c>
      <c r="B65" s="1" t="s">
        <v>325</v>
      </c>
      <c r="C65" s="1" t="s">
        <v>326</v>
      </c>
      <c r="D65" s="1" t="s">
        <v>39</v>
      </c>
      <c r="E65" s="21">
        <v>300</v>
      </c>
      <c r="F65" s="9">
        <v>100</v>
      </c>
      <c r="G65" s="9">
        <v>1</v>
      </c>
      <c r="H65" s="53">
        <v>43091</v>
      </c>
      <c r="I65" s="11" t="s">
        <v>36</v>
      </c>
    </row>
    <row r="66" spans="1:9" x14ac:dyDescent="0.3">
      <c r="A66" s="8">
        <f>IF(B66&lt;&gt;"",ROWS($B$6:B66),"")</f>
        <v>61</v>
      </c>
      <c r="B66" s="1" t="s">
        <v>30</v>
      </c>
      <c r="C66" s="1" t="s">
        <v>30</v>
      </c>
      <c r="D66" s="1" t="s">
        <v>31</v>
      </c>
      <c r="E66" s="21">
        <v>259</v>
      </c>
      <c r="F66" s="9">
        <v>44</v>
      </c>
      <c r="G66" s="9">
        <v>1</v>
      </c>
      <c r="H66" s="53">
        <v>43098</v>
      </c>
      <c r="I66" s="11" t="s">
        <v>32</v>
      </c>
    </row>
    <row r="67" spans="1:9" x14ac:dyDescent="0.3">
      <c r="A67" s="8">
        <f>IF(B67&lt;&gt;"",ROWS($B$6:B67),"")</f>
        <v>62</v>
      </c>
      <c r="B67" s="1" t="s">
        <v>555</v>
      </c>
      <c r="C67" s="1" t="s">
        <v>556</v>
      </c>
      <c r="D67" s="1" t="s">
        <v>276</v>
      </c>
      <c r="E67" s="21">
        <v>257</v>
      </c>
      <c r="F67" s="9">
        <v>47</v>
      </c>
      <c r="G67" s="9">
        <v>1</v>
      </c>
      <c r="H67" s="53">
        <v>43056</v>
      </c>
      <c r="I67" s="11" t="s">
        <v>428</v>
      </c>
    </row>
    <row r="68" spans="1:9" x14ac:dyDescent="0.3">
      <c r="A68" s="8">
        <f>IF(B68&lt;&gt;"",ROWS($B$6:B68),"")</f>
        <v>63</v>
      </c>
      <c r="B68" s="1" t="s">
        <v>750</v>
      </c>
      <c r="C68" s="1" t="s">
        <v>750</v>
      </c>
      <c r="D68" s="1" t="s">
        <v>744</v>
      </c>
      <c r="E68" s="21">
        <v>230</v>
      </c>
      <c r="F68" s="9">
        <v>92</v>
      </c>
      <c r="G68" s="9">
        <v>1</v>
      </c>
      <c r="H68" s="53">
        <v>43001</v>
      </c>
      <c r="I68" s="11" t="s">
        <v>513</v>
      </c>
    </row>
    <row r="69" spans="1:9" x14ac:dyDescent="0.3">
      <c r="A69" s="8">
        <f>IF(B69&lt;&gt;"",ROWS($B$6:B69),"")</f>
        <v>64</v>
      </c>
      <c r="B69" s="1" t="s">
        <v>776</v>
      </c>
      <c r="C69" s="1" t="s">
        <v>776</v>
      </c>
      <c r="D69" s="1" t="s">
        <v>276</v>
      </c>
      <c r="E69" s="21">
        <v>200</v>
      </c>
      <c r="F69" s="9">
        <v>58</v>
      </c>
      <c r="G69" s="9">
        <v>1</v>
      </c>
      <c r="H69" s="53">
        <v>43196</v>
      </c>
      <c r="I69" s="11" t="s">
        <v>329</v>
      </c>
    </row>
    <row r="70" spans="1:9" x14ac:dyDescent="0.3">
      <c r="A70" s="8">
        <f>IF(B70&lt;&gt;"",ROWS($B$6:B70),"")</f>
        <v>65</v>
      </c>
      <c r="B70" s="1" t="s">
        <v>653</v>
      </c>
      <c r="C70" s="1" t="s">
        <v>654</v>
      </c>
      <c r="D70" s="1" t="s">
        <v>837</v>
      </c>
      <c r="E70" s="21">
        <v>176</v>
      </c>
      <c r="F70" s="9">
        <v>88</v>
      </c>
      <c r="G70" s="9">
        <v>1</v>
      </c>
      <c r="H70" s="53">
        <v>42030</v>
      </c>
      <c r="I70" s="11" t="s">
        <v>513</v>
      </c>
    </row>
    <row r="71" spans="1:9" x14ac:dyDescent="0.3">
      <c r="A71" s="8">
        <f>IF(B71&lt;&gt;"",ROWS($B$6:B71),"")</f>
        <v>66</v>
      </c>
      <c r="B71" s="1" t="s">
        <v>657</v>
      </c>
      <c r="C71" s="1" t="s">
        <v>658</v>
      </c>
      <c r="D71" s="1" t="s">
        <v>276</v>
      </c>
      <c r="E71" s="21">
        <v>142</v>
      </c>
      <c r="F71" s="9">
        <v>26</v>
      </c>
      <c r="G71" s="9">
        <v>1</v>
      </c>
      <c r="H71" s="53">
        <v>43035</v>
      </c>
      <c r="I71" s="11" t="s">
        <v>428</v>
      </c>
    </row>
    <row r="72" spans="1:9" x14ac:dyDescent="0.3">
      <c r="A72" s="8">
        <f>IF(B72&lt;&gt;"",ROWS($B$6:B72),"")</f>
        <v>67</v>
      </c>
      <c r="B72" s="1" t="s">
        <v>713</v>
      </c>
      <c r="C72" s="1" t="s">
        <v>713</v>
      </c>
      <c r="D72" s="1" t="s">
        <v>31</v>
      </c>
      <c r="E72" s="21">
        <v>132</v>
      </c>
      <c r="F72" s="9">
        <v>44</v>
      </c>
      <c r="G72" s="9">
        <v>1</v>
      </c>
      <c r="H72" s="53">
        <v>41544</v>
      </c>
      <c r="I72" s="11" t="s">
        <v>714</v>
      </c>
    </row>
    <row r="73" spans="1:9" x14ac:dyDescent="0.3">
      <c r="A73" s="8">
        <f>IF(B73&lt;&gt;"",ROWS($B$6:B73),"")</f>
        <v>68</v>
      </c>
      <c r="B73" s="1" t="s">
        <v>743</v>
      </c>
      <c r="C73" s="1" t="s">
        <v>743</v>
      </c>
      <c r="D73" s="1" t="s">
        <v>744</v>
      </c>
      <c r="E73" s="21">
        <v>126</v>
      </c>
      <c r="F73" s="9">
        <v>63</v>
      </c>
      <c r="G73" s="9">
        <v>1</v>
      </c>
      <c r="H73" s="53">
        <v>42749</v>
      </c>
      <c r="I73" s="11" t="s">
        <v>513</v>
      </c>
    </row>
    <row r="74" spans="1:9" x14ac:dyDescent="0.3">
      <c r="A74" s="8">
        <f>IF(B74&lt;&gt;"",ROWS($B$6:B74),"")</f>
        <v>69</v>
      </c>
      <c r="B74" s="1" t="s">
        <v>691</v>
      </c>
      <c r="C74" s="1" t="s">
        <v>692</v>
      </c>
      <c r="D74" s="1" t="s">
        <v>512</v>
      </c>
      <c r="E74" s="21">
        <v>126</v>
      </c>
      <c r="F74" s="9">
        <v>63</v>
      </c>
      <c r="G74" s="9">
        <v>1</v>
      </c>
      <c r="H74" s="53">
        <v>42301</v>
      </c>
      <c r="I74" s="11" t="s">
        <v>513</v>
      </c>
    </row>
    <row r="75" spans="1:9" x14ac:dyDescent="0.3">
      <c r="A75" s="8">
        <f>IF(B75&lt;&gt;"",ROWS($B$6:B75),"")</f>
        <v>70</v>
      </c>
      <c r="B75" s="1" t="s">
        <v>615</v>
      </c>
      <c r="C75" s="1" t="s">
        <v>616</v>
      </c>
      <c r="D75" s="1" t="s">
        <v>617</v>
      </c>
      <c r="E75" s="21">
        <v>120.97</v>
      </c>
      <c r="F75" s="9">
        <v>19</v>
      </c>
      <c r="G75" s="9">
        <v>1</v>
      </c>
      <c r="H75" s="53">
        <v>43147</v>
      </c>
      <c r="I75" s="11" t="s">
        <v>120</v>
      </c>
    </row>
    <row r="76" spans="1:9" x14ac:dyDescent="0.3">
      <c r="A76" s="8">
        <f>IF(B76&lt;&gt;"",ROWS($B$6:B76),"")</f>
        <v>71</v>
      </c>
      <c r="B76" s="1" t="s">
        <v>669</v>
      </c>
      <c r="C76" s="1" t="s">
        <v>670</v>
      </c>
      <c r="D76" s="1" t="s">
        <v>276</v>
      </c>
      <c r="E76" s="21">
        <v>99</v>
      </c>
      <c r="F76" s="9">
        <v>33</v>
      </c>
      <c r="G76" s="9">
        <v>1</v>
      </c>
      <c r="H76" s="53">
        <v>42721</v>
      </c>
      <c r="I76" s="11" t="s">
        <v>513</v>
      </c>
    </row>
    <row r="77" spans="1:9" x14ac:dyDescent="0.3">
      <c r="A77" s="8">
        <f>IF(B77&lt;&gt;"",ROWS($B$6:B77),"")</f>
        <v>72</v>
      </c>
      <c r="B77" s="1" t="s">
        <v>303</v>
      </c>
      <c r="C77" s="1" t="s">
        <v>303</v>
      </c>
      <c r="D77" s="1" t="s">
        <v>39</v>
      </c>
      <c r="E77" s="21">
        <v>96</v>
      </c>
      <c r="F77" s="9">
        <v>24</v>
      </c>
      <c r="G77" s="9">
        <v>1</v>
      </c>
      <c r="H77" s="53">
        <v>43161</v>
      </c>
      <c r="I77" s="11" t="s">
        <v>40</v>
      </c>
    </row>
    <row r="78" spans="1:9" x14ac:dyDescent="0.3">
      <c r="A78" s="8">
        <f>IF(B78&lt;&gt;"",ROWS($B$6:B78),"")</f>
        <v>73</v>
      </c>
      <c r="B78" s="1" t="s">
        <v>639</v>
      </c>
      <c r="C78" s="1" t="s">
        <v>640</v>
      </c>
      <c r="D78" s="1" t="s">
        <v>641</v>
      </c>
      <c r="E78" s="21">
        <v>90.4</v>
      </c>
      <c r="F78" s="9">
        <v>86</v>
      </c>
      <c r="G78" s="9">
        <v>1</v>
      </c>
      <c r="H78" s="53">
        <v>42475</v>
      </c>
      <c r="I78" s="11" t="s">
        <v>642</v>
      </c>
    </row>
    <row r="79" spans="1:9" x14ac:dyDescent="0.3">
      <c r="A79" s="8">
        <f>IF(B79&lt;&gt;"",ROWS($B$6:B79),"")</f>
        <v>74</v>
      </c>
      <c r="B79" s="1" t="s">
        <v>671</v>
      </c>
      <c r="C79" s="1" t="s">
        <v>672</v>
      </c>
      <c r="D79" s="1" t="s">
        <v>267</v>
      </c>
      <c r="E79" s="21">
        <v>81</v>
      </c>
      <c r="F79" s="9">
        <v>37</v>
      </c>
      <c r="G79" s="9">
        <v>1</v>
      </c>
      <c r="H79" s="53">
        <v>43216</v>
      </c>
      <c r="I79" s="11" t="s">
        <v>642</v>
      </c>
    </row>
    <row r="80" spans="1:9" x14ac:dyDescent="0.3">
      <c r="A80" s="8">
        <f>IF(B80&lt;&gt;"",ROWS($B$6:B80),"")</f>
        <v>75</v>
      </c>
      <c r="B80" s="1" t="s">
        <v>770</v>
      </c>
      <c r="C80" s="1" t="s">
        <v>770</v>
      </c>
      <c r="D80" s="1" t="s">
        <v>744</v>
      </c>
      <c r="E80" s="21">
        <v>66</v>
      </c>
      <c r="F80" s="9">
        <v>22</v>
      </c>
      <c r="G80" s="9">
        <v>1</v>
      </c>
      <c r="H80" s="53">
        <v>42693</v>
      </c>
      <c r="I80" s="11" t="s">
        <v>513</v>
      </c>
    </row>
    <row r="81" spans="1:9" x14ac:dyDescent="0.3">
      <c r="A81" s="8">
        <f>IF(B81&lt;&gt;"",ROWS($B$6:B81),"")</f>
        <v>76</v>
      </c>
      <c r="B81" s="1" t="s">
        <v>636</v>
      </c>
      <c r="C81" s="1" t="s">
        <v>637</v>
      </c>
      <c r="D81" s="1" t="s">
        <v>638</v>
      </c>
      <c r="E81" s="21">
        <v>30</v>
      </c>
      <c r="F81" s="9">
        <v>5</v>
      </c>
      <c r="G81" s="9">
        <v>1</v>
      </c>
      <c r="H81" s="53">
        <v>43105</v>
      </c>
      <c r="I81" s="11" t="s">
        <v>428</v>
      </c>
    </row>
    <row r="82" spans="1:9" x14ac:dyDescent="0.3">
      <c r="A82" s="8">
        <f>IF(B82&lt;&gt;"",ROWS($B$6:B82),"")</f>
        <v>77</v>
      </c>
      <c r="B82" s="1" t="s">
        <v>572</v>
      </c>
      <c r="C82" s="1" t="s">
        <v>573</v>
      </c>
      <c r="D82" s="1" t="s">
        <v>183</v>
      </c>
      <c r="E82" s="21">
        <v>28.44</v>
      </c>
      <c r="F82" s="9">
        <v>6</v>
      </c>
      <c r="G82" s="9">
        <v>1</v>
      </c>
      <c r="H82" s="53">
        <v>43175</v>
      </c>
      <c r="I82" s="11" t="s">
        <v>146</v>
      </c>
    </row>
    <row r="83" spans="1:9" x14ac:dyDescent="0.3">
      <c r="A83" s="8">
        <f>IF(B83&lt;&gt;"",ROWS($B$6:B83),"")</f>
        <v>78</v>
      </c>
      <c r="B83" s="1" t="s">
        <v>693</v>
      </c>
      <c r="C83" s="1" t="s">
        <v>694</v>
      </c>
      <c r="D83" s="1" t="s">
        <v>604</v>
      </c>
      <c r="E83" s="21">
        <v>24</v>
      </c>
      <c r="F83" s="9">
        <v>5</v>
      </c>
      <c r="G83" s="9">
        <v>1</v>
      </c>
      <c r="H83" s="53">
        <v>43084</v>
      </c>
      <c r="I83" s="11" t="s">
        <v>428</v>
      </c>
    </row>
    <row r="84" spans="1:9" x14ac:dyDescent="0.3">
      <c r="A84" s="8">
        <f>IF(B84&lt;&gt;"",ROWS($B$6:B84),"")</f>
        <v>79</v>
      </c>
      <c r="B84" s="1" t="s">
        <v>833</v>
      </c>
      <c r="C84" s="1" t="s">
        <v>730</v>
      </c>
      <c r="D84" s="1" t="s">
        <v>433</v>
      </c>
      <c r="E84" s="21">
        <v>18</v>
      </c>
      <c r="F84" s="9">
        <v>3</v>
      </c>
      <c r="G84" s="9">
        <v>1</v>
      </c>
      <c r="H84" s="53">
        <v>43091</v>
      </c>
      <c r="I84" s="11" t="s">
        <v>428</v>
      </c>
    </row>
    <row r="85" spans="1:9" x14ac:dyDescent="0.3">
      <c r="A85" s="8">
        <f>IF(B85&lt;&gt;"",ROWS($B$6:B85),"")</f>
        <v>80</v>
      </c>
      <c r="B85" s="1" t="s">
        <v>759</v>
      </c>
      <c r="C85" s="1" t="s">
        <v>760</v>
      </c>
      <c r="D85" s="1" t="s">
        <v>761</v>
      </c>
      <c r="E85" s="21">
        <v>2.12</v>
      </c>
      <c r="F85" s="9">
        <v>1</v>
      </c>
      <c r="G85" s="9">
        <v>1</v>
      </c>
      <c r="H85" s="53">
        <v>42636</v>
      </c>
      <c r="I85" s="11" t="s">
        <v>642</v>
      </c>
    </row>
    <row r="86" spans="1:9" x14ac:dyDescent="0.3">
      <c r="E86" s="19">
        <f>SUBTOTAL(109,Table3_Balandis[Pajamos])</f>
        <v>1370429.1200000003</v>
      </c>
      <c r="F86" s="12">
        <f>SUBTOTAL(109,Table3_Balandis[Žiūrovų skaičius])</f>
        <v>267294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4"/>
  <sheetViews>
    <sheetView workbookViewId="0">
      <selection activeCell="A6" sqref="A6:I83"/>
    </sheetView>
  </sheetViews>
  <sheetFormatPr defaultRowHeight="14.4" x14ac:dyDescent="0.3"/>
  <cols>
    <col min="1" max="1" width="8.33203125" customWidth="1"/>
    <col min="2" max="3" width="45" customWidth="1"/>
    <col min="4" max="4" width="18" style="43" customWidth="1"/>
    <col min="5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17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45" t="s">
        <v>4</v>
      </c>
      <c r="E5" s="6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62</v>
      </c>
      <c r="C6" s="1" t="s">
        <v>62</v>
      </c>
      <c r="D6" s="1" t="s">
        <v>39</v>
      </c>
      <c r="E6" s="21">
        <v>260528.02</v>
      </c>
      <c r="F6" s="9">
        <v>45304</v>
      </c>
      <c r="G6" s="9">
        <v>17</v>
      </c>
      <c r="H6" s="53">
        <v>43238</v>
      </c>
      <c r="I6" s="11" t="s">
        <v>36</v>
      </c>
    </row>
    <row r="7" spans="1:9" x14ac:dyDescent="0.3">
      <c r="A7" s="8">
        <f>IF(B7&lt;&gt;"",ROWS($B$6:B7),"")</f>
        <v>2</v>
      </c>
      <c r="B7" s="1" t="s">
        <v>65</v>
      </c>
      <c r="C7" s="1" t="s">
        <v>66</v>
      </c>
      <c r="D7" s="1" t="s">
        <v>39</v>
      </c>
      <c r="E7" s="21">
        <v>180624.8</v>
      </c>
      <c r="F7" s="9">
        <v>30815</v>
      </c>
      <c r="G7" s="9">
        <v>27</v>
      </c>
      <c r="H7" s="53">
        <v>43217</v>
      </c>
      <c r="I7" s="11" t="s">
        <v>54</v>
      </c>
    </row>
    <row r="8" spans="1:9" x14ac:dyDescent="0.3">
      <c r="A8" s="8">
        <f>IF(B8&lt;&gt;"",ROWS($B$6:B8),"")</f>
        <v>3</v>
      </c>
      <c r="B8" s="1" t="s">
        <v>171</v>
      </c>
      <c r="C8" s="1" t="s">
        <v>172</v>
      </c>
      <c r="D8" s="1" t="s">
        <v>39</v>
      </c>
      <c r="E8" s="21">
        <v>51473</v>
      </c>
      <c r="F8" s="9">
        <v>11643</v>
      </c>
      <c r="G8" s="9">
        <v>13</v>
      </c>
      <c r="H8" s="53">
        <v>43231</v>
      </c>
      <c r="I8" s="11" t="s">
        <v>126</v>
      </c>
    </row>
    <row r="9" spans="1:9" x14ac:dyDescent="0.3">
      <c r="A9" s="8">
        <f>IF(B9&lt;&gt;"",ROWS($B$6:B9),"")</f>
        <v>4</v>
      </c>
      <c r="B9" s="1" t="s">
        <v>292</v>
      </c>
      <c r="C9" s="1" t="s">
        <v>293</v>
      </c>
      <c r="D9" s="1" t="s">
        <v>177</v>
      </c>
      <c r="E9" s="21">
        <v>32790.42</v>
      </c>
      <c r="F9" s="9">
        <v>6149</v>
      </c>
      <c r="G9" s="9">
        <v>9</v>
      </c>
      <c r="H9" s="53">
        <v>43224</v>
      </c>
      <c r="I9" s="11" t="s">
        <v>29</v>
      </c>
    </row>
    <row r="10" spans="1:9" x14ac:dyDescent="0.3">
      <c r="A10" s="8">
        <f>IF(B10&lt;&gt;"",ROWS($B$6:B10),"")</f>
        <v>5</v>
      </c>
      <c r="B10" s="1" t="s">
        <v>224</v>
      </c>
      <c r="C10" s="1" t="s">
        <v>225</v>
      </c>
      <c r="D10" s="1" t="s">
        <v>39</v>
      </c>
      <c r="E10" s="21">
        <v>31249.43</v>
      </c>
      <c r="F10" s="9">
        <v>5599</v>
      </c>
      <c r="G10" s="9">
        <v>29</v>
      </c>
      <c r="H10" s="53">
        <v>43245</v>
      </c>
      <c r="I10" s="11" t="s">
        <v>54</v>
      </c>
    </row>
    <row r="11" spans="1:9" x14ac:dyDescent="0.3">
      <c r="A11" s="8">
        <f>IF(B11&lt;&gt;"",ROWS($B$6:B11),"")</f>
        <v>6</v>
      </c>
      <c r="B11" s="1" t="s">
        <v>218</v>
      </c>
      <c r="C11" s="1" t="s">
        <v>219</v>
      </c>
      <c r="D11" s="1" t="s">
        <v>220</v>
      </c>
      <c r="E11" s="21">
        <v>29051</v>
      </c>
      <c r="F11" s="9">
        <v>6950</v>
      </c>
      <c r="G11" s="9">
        <v>16</v>
      </c>
      <c r="H11" s="53">
        <v>43238</v>
      </c>
      <c r="I11" s="11" t="s">
        <v>29</v>
      </c>
    </row>
    <row r="12" spans="1:9" x14ac:dyDescent="0.3">
      <c r="A12" s="8">
        <f>IF(B12&lt;&gt;"",ROWS($B$6:B12),"")</f>
        <v>7</v>
      </c>
      <c r="B12" s="1" t="s">
        <v>80</v>
      </c>
      <c r="C12" s="1" t="s">
        <v>80</v>
      </c>
      <c r="D12" s="1" t="s">
        <v>31</v>
      </c>
      <c r="E12" s="21">
        <v>23378</v>
      </c>
      <c r="F12" s="9">
        <v>5252</v>
      </c>
      <c r="G12" s="9">
        <v>8</v>
      </c>
      <c r="H12" s="53">
        <v>43189</v>
      </c>
      <c r="I12" s="11" t="s">
        <v>81</v>
      </c>
    </row>
    <row r="13" spans="1:9" x14ac:dyDescent="0.3">
      <c r="A13" s="8">
        <f>IF(B13&lt;&gt;"",ROWS($B$6:B13),"")</f>
        <v>8</v>
      </c>
      <c r="B13" s="1" t="s">
        <v>173</v>
      </c>
      <c r="C13" s="1" t="s">
        <v>174</v>
      </c>
      <c r="D13" s="1" t="s">
        <v>39</v>
      </c>
      <c r="E13" s="21">
        <v>21484.44</v>
      </c>
      <c r="F13" s="9">
        <v>3976</v>
      </c>
      <c r="G13" s="9">
        <v>7</v>
      </c>
      <c r="H13" s="53">
        <v>43210</v>
      </c>
      <c r="I13" s="11" t="s">
        <v>40</v>
      </c>
    </row>
    <row r="14" spans="1:9" x14ac:dyDescent="0.3">
      <c r="A14" s="8">
        <f>IF(B14&lt;&gt;"",ROWS($B$6:B14),"")</f>
        <v>9</v>
      </c>
      <c r="B14" s="1" t="s">
        <v>84</v>
      </c>
      <c r="C14" s="1" t="s">
        <v>85</v>
      </c>
      <c r="D14" s="1" t="s">
        <v>86</v>
      </c>
      <c r="E14" s="21">
        <v>20405.68</v>
      </c>
      <c r="F14" s="9">
        <v>4515</v>
      </c>
      <c r="G14" s="9">
        <v>9</v>
      </c>
      <c r="H14" s="53">
        <v>43182</v>
      </c>
      <c r="I14" s="11" t="s">
        <v>44</v>
      </c>
    </row>
    <row r="15" spans="1:9" x14ac:dyDescent="0.3">
      <c r="A15" s="8">
        <f>IF(B15&lt;&gt;"",ROWS($B$6:B15),"")</f>
        <v>10</v>
      </c>
      <c r="B15" s="1" t="s">
        <v>312</v>
      </c>
      <c r="C15" s="1" t="s">
        <v>313</v>
      </c>
      <c r="D15" s="1" t="s">
        <v>177</v>
      </c>
      <c r="E15" s="21">
        <v>20153</v>
      </c>
      <c r="F15" s="9">
        <v>5433</v>
      </c>
      <c r="G15" s="9">
        <v>15</v>
      </c>
      <c r="H15" s="53">
        <v>43217</v>
      </c>
      <c r="I15" s="11" t="s">
        <v>126</v>
      </c>
    </row>
    <row r="16" spans="1:9" x14ac:dyDescent="0.3">
      <c r="A16" s="8">
        <f>IF(B16&lt;&gt;"",ROWS($B$6:B16),"")</f>
        <v>11</v>
      </c>
      <c r="B16" s="1" t="s">
        <v>356</v>
      </c>
      <c r="C16" s="1" t="s">
        <v>357</v>
      </c>
      <c r="D16" s="1" t="s">
        <v>267</v>
      </c>
      <c r="E16" s="21">
        <v>19027</v>
      </c>
      <c r="F16" s="9">
        <v>4855</v>
      </c>
      <c r="G16" s="9">
        <v>15</v>
      </c>
      <c r="H16" s="53">
        <v>43231</v>
      </c>
      <c r="I16" s="11" t="s">
        <v>126</v>
      </c>
    </row>
    <row r="17" spans="1:9" x14ac:dyDescent="0.3">
      <c r="A17" s="8">
        <f>IF(B17&lt;&gt;"",ROWS($B$6:B17),"")</f>
        <v>12</v>
      </c>
      <c r="B17" s="1" t="s">
        <v>211</v>
      </c>
      <c r="C17" s="1" t="s">
        <v>212</v>
      </c>
      <c r="D17" s="1" t="s">
        <v>213</v>
      </c>
      <c r="E17" s="21">
        <v>17806.57</v>
      </c>
      <c r="F17" s="9">
        <v>4117</v>
      </c>
      <c r="G17" s="9">
        <v>11</v>
      </c>
      <c r="H17" s="53">
        <v>43203</v>
      </c>
      <c r="I17" s="11" t="s">
        <v>29</v>
      </c>
    </row>
    <row r="18" spans="1:9" x14ac:dyDescent="0.3">
      <c r="A18" s="8">
        <f>IF(B18&lt;&gt;"",ROWS($B$6:B18),"")</f>
        <v>13</v>
      </c>
      <c r="B18" s="1" t="s">
        <v>346</v>
      </c>
      <c r="C18" s="1" t="s">
        <v>347</v>
      </c>
      <c r="D18" s="1" t="s">
        <v>39</v>
      </c>
      <c r="E18" s="21">
        <v>17152.73</v>
      </c>
      <c r="F18" s="9">
        <v>3275</v>
      </c>
      <c r="G18" s="9">
        <v>13</v>
      </c>
      <c r="H18" s="53">
        <v>43238</v>
      </c>
      <c r="I18" s="11" t="s">
        <v>29</v>
      </c>
    </row>
    <row r="19" spans="1:9" x14ac:dyDescent="0.3">
      <c r="A19" s="8">
        <f>IF(B19&lt;&gt;"",ROWS($B$6:B19),"")</f>
        <v>14</v>
      </c>
      <c r="B19" s="1" t="s">
        <v>419</v>
      </c>
      <c r="C19" s="1" t="s">
        <v>420</v>
      </c>
      <c r="D19" s="1" t="s">
        <v>382</v>
      </c>
      <c r="E19" s="21">
        <v>16166.01</v>
      </c>
      <c r="F19" s="9">
        <v>3325</v>
      </c>
      <c r="G19" s="9">
        <v>16</v>
      </c>
      <c r="H19" s="53">
        <v>43224</v>
      </c>
      <c r="I19" s="11" t="s">
        <v>403</v>
      </c>
    </row>
    <row r="20" spans="1:9" x14ac:dyDescent="0.3">
      <c r="A20" s="8">
        <f>IF(B20&lt;&gt;"",ROWS($B$6:B20),"")</f>
        <v>15</v>
      </c>
      <c r="B20" s="1" t="s">
        <v>412</v>
      </c>
      <c r="C20" s="1" t="s">
        <v>413</v>
      </c>
      <c r="D20" s="1" t="s">
        <v>414</v>
      </c>
      <c r="E20" s="21">
        <v>15137.52</v>
      </c>
      <c r="F20" s="9">
        <v>3313</v>
      </c>
      <c r="G20" s="9">
        <v>21</v>
      </c>
      <c r="H20" s="53">
        <v>43231</v>
      </c>
      <c r="I20" s="11" t="s">
        <v>120</v>
      </c>
    </row>
    <row r="21" spans="1:9" x14ac:dyDescent="0.3">
      <c r="A21" s="8">
        <f>IF(B21&lt;&gt;"",ROWS($B$6:B21),"")</f>
        <v>16</v>
      </c>
      <c r="B21" s="1" t="s">
        <v>289</v>
      </c>
      <c r="C21" s="1" t="s">
        <v>290</v>
      </c>
      <c r="D21" s="1" t="s">
        <v>291</v>
      </c>
      <c r="E21" s="21">
        <v>14826.01</v>
      </c>
      <c r="F21" s="9">
        <v>3882</v>
      </c>
      <c r="G21" s="9">
        <v>19</v>
      </c>
      <c r="H21" s="53">
        <v>43245</v>
      </c>
      <c r="I21" s="11" t="s">
        <v>120</v>
      </c>
    </row>
    <row r="22" spans="1:9" x14ac:dyDescent="0.3">
      <c r="A22" s="8">
        <f>IF(B22&lt;&gt;"",ROWS($B$6:B22),"")</f>
        <v>17</v>
      </c>
      <c r="B22" s="1" t="s">
        <v>121</v>
      </c>
      <c r="C22" s="1" t="s">
        <v>122</v>
      </c>
      <c r="D22" s="1" t="s">
        <v>39</v>
      </c>
      <c r="E22" s="21">
        <v>13505.25</v>
      </c>
      <c r="F22" s="9">
        <v>2534</v>
      </c>
      <c r="G22" s="9">
        <v>7</v>
      </c>
      <c r="H22" s="53">
        <v>43196</v>
      </c>
      <c r="I22" s="11" t="s">
        <v>114</v>
      </c>
    </row>
    <row r="23" spans="1:9" x14ac:dyDescent="0.3">
      <c r="A23" s="8">
        <f>IF(B23&lt;&gt;"",ROWS($B$6:B23),"")</f>
        <v>18</v>
      </c>
      <c r="B23" s="1" t="s">
        <v>407</v>
      </c>
      <c r="C23" s="1" t="s">
        <v>408</v>
      </c>
      <c r="D23" s="1" t="s">
        <v>409</v>
      </c>
      <c r="E23" s="21">
        <v>12429</v>
      </c>
      <c r="F23" s="9">
        <v>2613</v>
      </c>
      <c r="G23" s="9">
        <v>16</v>
      </c>
      <c r="H23" s="53">
        <v>43224</v>
      </c>
      <c r="I23" s="11" t="s">
        <v>120</v>
      </c>
    </row>
    <row r="24" spans="1:9" x14ac:dyDescent="0.3">
      <c r="A24" s="8">
        <f>IF(B24&lt;&gt;"",ROWS($B$6:B24),"")</f>
        <v>19</v>
      </c>
      <c r="B24" s="1" t="s">
        <v>476</v>
      </c>
      <c r="C24" s="1" t="s">
        <v>477</v>
      </c>
      <c r="D24" s="1" t="s">
        <v>39</v>
      </c>
      <c r="E24" s="21">
        <v>11558.9</v>
      </c>
      <c r="F24" s="9">
        <v>2391</v>
      </c>
      <c r="G24" s="9">
        <v>15</v>
      </c>
      <c r="H24" s="53">
        <v>43224</v>
      </c>
      <c r="I24" s="11" t="s">
        <v>29</v>
      </c>
    </row>
    <row r="25" spans="1:9" x14ac:dyDescent="0.3">
      <c r="A25" s="8">
        <f>IF(B25&lt;&gt;"",ROWS($B$6:B25),"")</f>
        <v>20</v>
      </c>
      <c r="B25" s="1" t="s">
        <v>484</v>
      </c>
      <c r="C25" s="1" t="s">
        <v>484</v>
      </c>
      <c r="D25" s="1" t="s">
        <v>39</v>
      </c>
      <c r="E25" s="21">
        <v>11107.99</v>
      </c>
      <c r="F25" s="9">
        <v>2444</v>
      </c>
      <c r="G25" s="9">
        <v>14</v>
      </c>
      <c r="H25" s="53">
        <v>43231</v>
      </c>
      <c r="I25" s="11" t="s">
        <v>29</v>
      </c>
    </row>
    <row r="26" spans="1:9" x14ac:dyDescent="0.3">
      <c r="A26" s="8">
        <f>IF(B26&lt;&gt;"",ROWS($B$6:B26),"")</f>
        <v>21</v>
      </c>
      <c r="B26" s="1" t="s">
        <v>399</v>
      </c>
      <c r="C26" s="1" t="s">
        <v>400</v>
      </c>
      <c r="D26" s="1" t="s">
        <v>39</v>
      </c>
      <c r="E26" s="21">
        <v>10160.629999999999</v>
      </c>
      <c r="F26" s="9">
        <v>1969</v>
      </c>
      <c r="G26" s="9">
        <v>14</v>
      </c>
      <c r="H26" s="53">
        <v>43217</v>
      </c>
      <c r="I26" s="11" t="s">
        <v>120</v>
      </c>
    </row>
    <row r="27" spans="1:9" x14ac:dyDescent="0.3">
      <c r="A27" s="8">
        <f>IF(B27&lt;&gt;"",ROWS($B$6:B27),"")</f>
        <v>22</v>
      </c>
      <c r="B27" s="1" t="s">
        <v>231</v>
      </c>
      <c r="C27" s="1" t="s">
        <v>232</v>
      </c>
      <c r="D27" s="1" t="s">
        <v>233</v>
      </c>
      <c r="E27" s="21">
        <v>7956</v>
      </c>
      <c r="F27" s="9">
        <v>1810</v>
      </c>
      <c r="G27" s="9">
        <v>12</v>
      </c>
      <c r="H27" s="53">
        <v>43196</v>
      </c>
      <c r="I27" s="11" t="s">
        <v>126</v>
      </c>
    </row>
    <row r="28" spans="1:9" x14ac:dyDescent="0.3">
      <c r="A28" s="8">
        <f>IF(B28&lt;&gt;"",ROWS($B$6:B28),"")</f>
        <v>23</v>
      </c>
      <c r="B28" s="1" t="s">
        <v>557</v>
      </c>
      <c r="C28" s="1" t="s">
        <v>558</v>
      </c>
      <c r="D28" s="1" t="s">
        <v>39</v>
      </c>
      <c r="E28" s="21">
        <v>6922.9</v>
      </c>
      <c r="F28" s="9">
        <v>1496</v>
      </c>
      <c r="G28" s="9">
        <v>13</v>
      </c>
      <c r="H28" s="53">
        <v>43224</v>
      </c>
      <c r="I28" s="11" t="s">
        <v>146</v>
      </c>
    </row>
    <row r="29" spans="1:9" x14ac:dyDescent="0.3">
      <c r="A29" s="8">
        <f>IF(B29&lt;&gt;"",ROWS($B$6:B29),"")</f>
        <v>24</v>
      </c>
      <c r="B29" s="1" t="s">
        <v>585</v>
      </c>
      <c r="C29" s="1" t="s">
        <v>586</v>
      </c>
      <c r="D29" s="1" t="s">
        <v>382</v>
      </c>
      <c r="E29" s="21">
        <v>5527.14</v>
      </c>
      <c r="F29" s="9">
        <v>1053</v>
      </c>
      <c r="G29" s="9">
        <v>12</v>
      </c>
      <c r="H29" s="53">
        <v>43238</v>
      </c>
      <c r="I29" s="11" t="s">
        <v>146</v>
      </c>
    </row>
    <row r="30" spans="1:9" x14ac:dyDescent="0.3">
      <c r="A30" s="8">
        <f>IF(B30&lt;&gt;"",ROWS($B$6:B30),"")</f>
        <v>25</v>
      </c>
      <c r="B30" s="1" t="s">
        <v>602</v>
      </c>
      <c r="C30" s="1" t="s">
        <v>603</v>
      </c>
      <c r="D30" s="1" t="s">
        <v>604</v>
      </c>
      <c r="E30" s="21">
        <v>4912</v>
      </c>
      <c r="F30" s="9">
        <v>1077</v>
      </c>
      <c r="G30" s="9">
        <v>10</v>
      </c>
      <c r="H30" s="53">
        <v>43231</v>
      </c>
      <c r="I30" s="11" t="s">
        <v>428</v>
      </c>
    </row>
    <row r="31" spans="1:9" x14ac:dyDescent="0.3">
      <c r="A31" s="8">
        <f>IF(B31&lt;&gt;"",ROWS($B$6:B31),"")</f>
        <v>26</v>
      </c>
      <c r="B31" s="1" t="s">
        <v>438</v>
      </c>
      <c r="C31" s="1" t="s">
        <v>438</v>
      </c>
      <c r="D31" s="1" t="s">
        <v>31</v>
      </c>
      <c r="E31" s="21">
        <v>4264.38</v>
      </c>
      <c r="F31" s="9">
        <v>1137</v>
      </c>
      <c r="G31" s="9">
        <v>5</v>
      </c>
      <c r="H31" s="53">
        <v>43210</v>
      </c>
      <c r="I31" s="11" t="s">
        <v>438</v>
      </c>
    </row>
    <row r="32" spans="1:9" x14ac:dyDescent="0.3">
      <c r="A32" s="8">
        <f>IF(B32&lt;&gt;"",ROWS($B$6:B32),"")</f>
        <v>27</v>
      </c>
      <c r="B32" s="1" t="s">
        <v>301</v>
      </c>
      <c r="C32" s="1" t="s">
        <v>302</v>
      </c>
      <c r="D32" s="1" t="s">
        <v>276</v>
      </c>
      <c r="E32" s="21">
        <v>3758.38</v>
      </c>
      <c r="F32" s="9">
        <v>752</v>
      </c>
      <c r="G32" s="9">
        <v>12</v>
      </c>
      <c r="H32" s="53">
        <v>43210</v>
      </c>
      <c r="I32" s="11" t="s">
        <v>146</v>
      </c>
    </row>
    <row r="33" spans="1:9" x14ac:dyDescent="0.3">
      <c r="A33" s="8">
        <f>IF(B33&lt;&gt;"",ROWS($B$6:B33),"")</f>
        <v>28</v>
      </c>
      <c r="B33" s="1" t="s">
        <v>634</v>
      </c>
      <c r="C33" s="1" t="s">
        <v>635</v>
      </c>
      <c r="D33" s="1" t="s">
        <v>39</v>
      </c>
      <c r="E33" s="21">
        <v>3445.84</v>
      </c>
      <c r="F33" s="9">
        <v>623</v>
      </c>
      <c r="G33" s="9">
        <v>11</v>
      </c>
      <c r="H33" s="53">
        <v>43245</v>
      </c>
      <c r="I33" s="11" t="s">
        <v>137</v>
      </c>
    </row>
    <row r="34" spans="1:9" x14ac:dyDescent="0.3">
      <c r="A34" s="8">
        <f>IF(B34&lt;&gt;"",ROWS($B$6:B34),"")</f>
        <v>29</v>
      </c>
      <c r="B34" s="1" t="s">
        <v>426</v>
      </c>
      <c r="C34" s="1" t="s">
        <v>427</v>
      </c>
      <c r="D34" s="1" t="s">
        <v>310</v>
      </c>
      <c r="E34" s="21">
        <v>3278</v>
      </c>
      <c r="F34" s="9">
        <v>699</v>
      </c>
      <c r="G34" s="9">
        <v>6</v>
      </c>
      <c r="H34" s="53">
        <v>43210</v>
      </c>
      <c r="I34" s="11" t="s">
        <v>428</v>
      </c>
    </row>
    <row r="35" spans="1:9" x14ac:dyDescent="0.3">
      <c r="A35" s="8">
        <f>IF(B35&lt;&gt;"",ROWS($B$6:B35),"")</f>
        <v>30</v>
      </c>
      <c r="B35" s="1" t="s">
        <v>508</v>
      </c>
      <c r="C35" s="1" t="s">
        <v>509</v>
      </c>
      <c r="D35" s="1" t="s">
        <v>39</v>
      </c>
      <c r="E35" s="21">
        <v>2931.02</v>
      </c>
      <c r="F35" s="9">
        <v>587</v>
      </c>
      <c r="G35" s="9">
        <v>14</v>
      </c>
      <c r="H35" s="53">
        <v>43217</v>
      </c>
      <c r="I35" s="11" t="s">
        <v>146</v>
      </c>
    </row>
    <row r="36" spans="1:9" x14ac:dyDescent="0.3">
      <c r="A36" s="8">
        <f>IF(B36&lt;&gt;"",ROWS($B$6:B36),"")</f>
        <v>31</v>
      </c>
      <c r="B36" s="1" t="s">
        <v>192</v>
      </c>
      <c r="C36" s="1" t="s">
        <v>193</v>
      </c>
      <c r="D36" s="1" t="s">
        <v>39</v>
      </c>
      <c r="E36" s="21">
        <v>2926.97</v>
      </c>
      <c r="F36" s="9">
        <v>491</v>
      </c>
      <c r="G36" s="9">
        <v>2</v>
      </c>
      <c r="H36" s="53">
        <v>43203</v>
      </c>
      <c r="I36" s="11" t="s">
        <v>49</v>
      </c>
    </row>
    <row r="37" spans="1:9" x14ac:dyDescent="0.3">
      <c r="A37" s="8">
        <f>IF(B37&lt;&gt;"",ROWS($B$6:B37),"")</f>
        <v>32</v>
      </c>
      <c r="B37" s="1" t="s">
        <v>248</v>
      </c>
      <c r="C37" s="1" t="s">
        <v>249</v>
      </c>
      <c r="D37" s="1" t="s">
        <v>39</v>
      </c>
      <c r="E37" s="21">
        <v>2561.89</v>
      </c>
      <c r="F37" s="9">
        <v>497</v>
      </c>
      <c r="G37" s="9">
        <v>3</v>
      </c>
      <c r="H37" s="53">
        <v>43196</v>
      </c>
      <c r="I37" s="11" t="s">
        <v>40</v>
      </c>
    </row>
    <row r="38" spans="1:9" x14ac:dyDescent="0.3">
      <c r="A38" s="8">
        <f>IF(B38&lt;&gt;"",ROWS($B$6:B38),"")</f>
        <v>33</v>
      </c>
      <c r="B38" s="1" t="s">
        <v>647</v>
      </c>
      <c r="C38" s="1" t="s">
        <v>648</v>
      </c>
      <c r="D38" s="1" t="s">
        <v>298</v>
      </c>
      <c r="E38" s="21">
        <v>2383.58</v>
      </c>
      <c r="F38" s="9">
        <v>535</v>
      </c>
      <c r="G38" s="9">
        <v>3</v>
      </c>
      <c r="H38" s="53">
        <v>43224</v>
      </c>
      <c r="I38" s="11" t="s">
        <v>137</v>
      </c>
    </row>
    <row r="39" spans="1:9" x14ac:dyDescent="0.3">
      <c r="A39" s="8">
        <f>IF(B39&lt;&gt;"",ROWS($B$6:B39),"")</f>
        <v>34</v>
      </c>
      <c r="B39" s="1" t="s">
        <v>102</v>
      </c>
      <c r="C39" s="1" t="s">
        <v>103</v>
      </c>
      <c r="D39" s="1" t="s">
        <v>39</v>
      </c>
      <c r="E39" s="21">
        <v>2020.81</v>
      </c>
      <c r="F39" s="9">
        <v>379</v>
      </c>
      <c r="G39" s="9">
        <v>3</v>
      </c>
      <c r="H39" s="53">
        <v>43189</v>
      </c>
      <c r="I39" s="11" t="s">
        <v>49</v>
      </c>
    </row>
    <row r="40" spans="1:9" x14ac:dyDescent="0.3">
      <c r="A40" s="8">
        <f>IF(B40&lt;&gt;"",ROWS($B$6:B40),"")</f>
        <v>35</v>
      </c>
      <c r="B40" s="1" t="s">
        <v>561</v>
      </c>
      <c r="C40" s="1" t="s">
        <v>562</v>
      </c>
      <c r="D40" s="1" t="s">
        <v>563</v>
      </c>
      <c r="E40" s="21">
        <v>1800</v>
      </c>
      <c r="F40" s="9">
        <v>440</v>
      </c>
      <c r="G40" s="9">
        <v>6</v>
      </c>
      <c r="H40" s="53">
        <v>43161</v>
      </c>
      <c r="I40" s="11" t="s">
        <v>428</v>
      </c>
    </row>
    <row r="41" spans="1:9" x14ac:dyDescent="0.3">
      <c r="A41" s="8">
        <f>IF(B41&lt;&gt;"",ROWS($B$6:B41),"")</f>
        <v>36</v>
      </c>
      <c r="B41" s="1" t="s">
        <v>583</v>
      </c>
      <c r="C41" s="1" t="s">
        <v>584</v>
      </c>
      <c r="D41" s="1" t="s">
        <v>267</v>
      </c>
      <c r="E41" s="21">
        <v>1479</v>
      </c>
      <c r="F41" s="9">
        <v>289</v>
      </c>
      <c r="G41" s="9">
        <v>3</v>
      </c>
      <c r="H41" s="53">
        <v>43154</v>
      </c>
      <c r="I41" s="11" t="s">
        <v>428</v>
      </c>
    </row>
    <row r="42" spans="1:9" x14ac:dyDescent="0.3">
      <c r="A42" s="8">
        <f>IF(B42&lt;&gt;"",ROWS($B$6:B42),"")</f>
        <v>37</v>
      </c>
      <c r="B42" s="1" t="s">
        <v>152</v>
      </c>
      <c r="C42" s="1" t="s">
        <v>153</v>
      </c>
      <c r="D42" s="1" t="s">
        <v>39</v>
      </c>
      <c r="E42" s="21">
        <v>1476.7</v>
      </c>
      <c r="F42" s="9">
        <v>297</v>
      </c>
      <c r="G42" s="9">
        <v>6</v>
      </c>
      <c r="H42" s="53" t="s">
        <v>154</v>
      </c>
      <c r="I42" s="11" t="s">
        <v>29</v>
      </c>
    </row>
    <row r="43" spans="1:9" x14ac:dyDescent="0.3">
      <c r="A43" s="8">
        <f>IF(B43&lt;&gt;"",ROWS($B$6:B43),"")</f>
        <v>38</v>
      </c>
      <c r="B43" s="1" t="s">
        <v>163</v>
      </c>
      <c r="C43" s="1" t="s">
        <v>163</v>
      </c>
      <c r="D43" s="1" t="s">
        <v>31</v>
      </c>
      <c r="E43" s="21">
        <v>1302</v>
      </c>
      <c r="F43" s="9">
        <v>413</v>
      </c>
      <c r="G43" s="9">
        <v>4</v>
      </c>
      <c r="H43" s="53">
        <v>43140</v>
      </c>
      <c r="I43" s="11" t="s">
        <v>164</v>
      </c>
    </row>
    <row r="44" spans="1:9" x14ac:dyDescent="0.3">
      <c r="A44" s="8">
        <f>IF(B44&lt;&gt;"",ROWS($B$6:B44),"")</f>
        <v>39</v>
      </c>
      <c r="B44" s="1" t="s">
        <v>364</v>
      </c>
      <c r="C44" s="1" t="s">
        <v>365</v>
      </c>
      <c r="D44" s="1" t="s">
        <v>366</v>
      </c>
      <c r="E44" s="21">
        <v>1059.5</v>
      </c>
      <c r="F44" s="9">
        <v>319</v>
      </c>
      <c r="G44" s="9">
        <v>7</v>
      </c>
      <c r="H44" s="53">
        <v>43189</v>
      </c>
      <c r="I44" s="11" t="s">
        <v>329</v>
      </c>
    </row>
    <row r="45" spans="1:9" x14ac:dyDescent="0.3">
      <c r="A45" s="8">
        <f>IF(B45&lt;&gt;"",ROWS($B$6:B45),"")</f>
        <v>40</v>
      </c>
      <c r="B45" s="1" t="s">
        <v>537</v>
      </c>
      <c r="C45" s="1" t="s">
        <v>538</v>
      </c>
      <c r="D45" s="1" t="s">
        <v>539</v>
      </c>
      <c r="E45" s="21">
        <v>870</v>
      </c>
      <c r="F45" s="9">
        <v>333</v>
      </c>
      <c r="G45" s="9">
        <v>1</v>
      </c>
      <c r="H45" s="53">
        <v>42654</v>
      </c>
      <c r="I45" s="11" t="s">
        <v>513</v>
      </c>
    </row>
    <row r="46" spans="1:9" x14ac:dyDescent="0.3">
      <c r="A46" s="8">
        <f>IF(B46&lt;&gt;"",ROWS($B$6:B46),"")</f>
        <v>41</v>
      </c>
      <c r="B46" s="1" t="s">
        <v>675</v>
      </c>
      <c r="C46" s="1" t="s">
        <v>676</v>
      </c>
      <c r="D46" s="1" t="s">
        <v>677</v>
      </c>
      <c r="E46" s="21">
        <v>669</v>
      </c>
      <c r="F46" s="9">
        <v>152</v>
      </c>
      <c r="G46" s="9">
        <v>1</v>
      </c>
      <c r="H46" s="53">
        <v>43112</v>
      </c>
      <c r="I46" s="11" t="s">
        <v>428</v>
      </c>
    </row>
    <row r="47" spans="1:9" x14ac:dyDescent="0.3">
      <c r="A47" s="8">
        <f>IF(B47&lt;&gt;"",ROWS($B$6:B47),"")</f>
        <v>42</v>
      </c>
      <c r="B47" s="1" t="s">
        <v>618</v>
      </c>
      <c r="C47" s="1" t="s">
        <v>619</v>
      </c>
      <c r="D47" s="1" t="s">
        <v>836</v>
      </c>
      <c r="E47" s="21">
        <v>644</v>
      </c>
      <c r="F47" s="9">
        <v>279</v>
      </c>
      <c r="G47" s="9">
        <v>1</v>
      </c>
      <c r="H47" s="53">
        <v>42988</v>
      </c>
      <c r="I47" s="11" t="s">
        <v>513</v>
      </c>
    </row>
    <row r="48" spans="1:9" x14ac:dyDescent="0.3">
      <c r="A48" s="8">
        <f>IF(B48&lt;&gt;"",ROWS($B$6:B48),"")</f>
        <v>43</v>
      </c>
      <c r="B48" s="1" t="s">
        <v>751</v>
      </c>
      <c r="C48" s="1" t="s">
        <v>752</v>
      </c>
      <c r="D48" s="1"/>
      <c r="E48" s="21">
        <v>633</v>
      </c>
      <c r="F48" s="9">
        <v>194</v>
      </c>
      <c r="G48" s="9">
        <v>2</v>
      </c>
      <c r="H48" s="53">
        <v>43224</v>
      </c>
      <c r="I48" s="11" t="s">
        <v>448</v>
      </c>
    </row>
    <row r="49" spans="1:9" x14ac:dyDescent="0.3">
      <c r="A49" s="8">
        <f>IF(B49&lt;&gt;"",ROWS($B$6:B49),"")</f>
        <v>44</v>
      </c>
      <c r="B49" s="1" t="s">
        <v>598</v>
      </c>
      <c r="C49" s="1" t="s">
        <v>598</v>
      </c>
      <c r="D49" s="1" t="s">
        <v>276</v>
      </c>
      <c r="E49" s="21">
        <v>567.77</v>
      </c>
      <c r="F49" s="9">
        <v>131</v>
      </c>
      <c r="G49" s="9">
        <v>4</v>
      </c>
      <c r="H49" s="53">
        <v>43203</v>
      </c>
      <c r="I49" s="11" t="s">
        <v>120</v>
      </c>
    </row>
    <row r="50" spans="1:9" x14ac:dyDescent="0.3">
      <c r="A50" s="8">
        <f>IF(B50&lt;&gt;"",ROWS($B$6:B50),"")</f>
        <v>45</v>
      </c>
      <c r="B50" s="1" t="s">
        <v>327</v>
      </c>
      <c r="C50" s="1" t="s">
        <v>328</v>
      </c>
      <c r="D50" s="1" t="s">
        <v>298</v>
      </c>
      <c r="E50" s="21">
        <v>498</v>
      </c>
      <c r="F50" s="9">
        <v>114</v>
      </c>
      <c r="G50" s="9">
        <v>3</v>
      </c>
      <c r="H50" s="53">
        <v>43189</v>
      </c>
      <c r="I50" s="11" t="s">
        <v>329</v>
      </c>
    </row>
    <row r="51" spans="1:9" x14ac:dyDescent="0.3">
      <c r="A51" s="8">
        <f>IF(B51&lt;&gt;"",ROWS($B$6:B51),"")</f>
        <v>46</v>
      </c>
      <c r="B51" s="1" t="s">
        <v>683</v>
      </c>
      <c r="C51" s="1" t="s">
        <v>684</v>
      </c>
      <c r="D51" s="1" t="s">
        <v>291</v>
      </c>
      <c r="E51" s="21">
        <v>444</v>
      </c>
      <c r="F51" s="9">
        <v>195</v>
      </c>
      <c r="G51" s="9">
        <v>1</v>
      </c>
      <c r="H51" s="53">
        <v>43015</v>
      </c>
      <c r="I51" s="11" t="s">
        <v>513</v>
      </c>
    </row>
    <row r="52" spans="1:9" x14ac:dyDescent="0.3">
      <c r="A52" s="8">
        <f>IF(B52&lt;&gt;"",ROWS($B$6:B52),"")</f>
        <v>47</v>
      </c>
      <c r="B52" s="1" t="s">
        <v>524</v>
      </c>
      <c r="C52" s="1" t="s">
        <v>525</v>
      </c>
      <c r="D52" s="1" t="s">
        <v>39</v>
      </c>
      <c r="E52" s="21">
        <v>427</v>
      </c>
      <c r="F52" s="9">
        <v>101</v>
      </c>
      <c r="G52" s="9">
        <v>8</v>
      </c>
      <c r="H52" s="53">
        <v>43196</v>
      </c>
      <c r="I52" s="11" t="s">
        <v>428</v>
      </c>
    </row>
    <row r="53" spans="1:9" x14ac:dyDescent="0.3">
      <c r="A53" s="8">
        <f>IF(B53&lt;&gt;"",ROWS($B$6:B53),"")</f>
        <v>48</v>
      </c>
      <c r="B53" s="1" t="s">
        <v>774</v>
      </c>
      <c r="C53" s="1" t="s">
        <v>775</v>
      </c>
      <c r="D53" s="1" t="s">
        <v>539</v>
      </c>
      <c r="E53" s="21">
        <v>308</v>
      </c>
      <c r="F53" s="9">
        <v>154</v>
      </c>
      <c r="G53" s="9">
        <v>1</v>
      </c>
      <c r="H53" s="53">
        <v>41895</v>
      </c>
      <c r="I53" s="11" t="s">
        <v>513</v>
      </c>
    </row>
    <row r="54" spans="1:9" x14ac:dyDescent="0.3">
      <c r="A54" s="8">
        <f>IF(B54&lt;&gt;"",ROWS($B$6:B54),"")</f>
        <v>49</v>
      </c>
      <c r="B54" s="1" t="s">
        <v>503</v>
      </c>
      <c r="C54" s="1" t="s">
        <v>504</v>
      </c>
      <c r="D54" s="1" t="s">
        <v>39</v>
      </c>
      <c r="E54" s="21">
        <v>284</v>
      </c>
      <c r="F54" s="9">
        <v>70</v>
      </c>
      <c r="G54" s="9">
        <v>3</v>
      </c>
      <c r="H54" s="53">
        <v>43189</v>
      </c>
      <c r="I54" s="11" t="s">
        <v>329</v>
      </c>
    </row>
    <row r="55" spans="1:9" x14ac:dyDescent="0.3">
      <c r="A55" s="8">
        <f>IF(B55&lt;&gt;"",ROWS($B$6:B55),"")</f>
        <v>50</v>
      </c>
      <c r="B55" s="1" t="s">
        <v>108</v>
      </c>
      <c r="C55" s="1" t="s">
        <v>109</v>
      </c>
      <c r="D55" s="1" t="s">
        <v>39</v>
      </c>
      <c r="E55" s="21">
        <v>218.9</v>
      </c>
      <c r="F55" s="9">
        <v>41</v>
      </c>
      <c r="G55" s="9">
        <v>1</v>
      </c>
      <c r="H55" s="53">
        <v>43161</v>
      </c>
      <c r="I55" s="11" t="s">
        <v>36</v>
      </c>
    </row>
    <row r="56" spans="1:9" x14ac:dyDescent="0.3">
      <c r="A56" s="8">
        <f>IF(B56&lt;&gt;"",ROWS($B$6:B56),"")</f>
        <v>51</v>
      </c>
      <c r="B56" s="1" t="s">
        <v>501</v>
      </c>
      <c r="C56" s="1" t="s">
        <v>502</v>
      </c>
      <c r="D56" s="1" t="s">
        <v>39</v>
      </c>
      <c r="E56" s="21">
        <v>215.6</v>
      </c>
      <c r="F56" s="9">
        <v>83</v>
      </c>
      <c r="G56" s="9">
        <v>2</v>
      </c>
      <c r="H56" s="53">
        <v>43056</v>
      </c>
      <c r="I56" s="11" t="s">
        <v>29</v>
      </c>
    </row>
    <row r="57" spans="1:9" x14ac:dyDescent="0.3">
      <c r="A57" s="8">
        <f>IF(B57&lt;&gt;"",ROWS($B$6:B57),"")</f>
        <v>52</v>
      </c>
      <c r="B57" s="1" t="s">
        <v>639</v>
      </c>
      <c r="C57" s="1" t="s">
        <v>640</v>
      </c>
      <c r="D57" s="1" t="s">
        <v>641</v>
      </c>
      <c r="E57" s="21">
        <v>209.5</v>
      </c>
      <c r="F57" s="9">
        <v>89</v>
      </c>
      <c r="G57" s="9">
        <v>1</v>
      </c>
      <c r="H57" s="53">
        <v>42475</v>
      </c>
      <c r="I57" s="11" t="s">
        <v>642</v>
      </c>
    </row>
    <row r="58" spans="1:9" x14ac:dyDescent="0.3">
      <c r="A58" s="8">
        <f>IF(B58&lt;&gt;"",ROWS($B$6:B58),"")</f>
        <v>53</v>
      </c>
      <c r="B58" s="1" t="s">
        <v>263</v>
      </c>
      <c r="C58" s="1" t="s">
        <v>264</v>
      </c>
      <c r="D58" s="1" t="s">
        <v>39</v>
      </c>
      <c r="E58" s="21">
        <v>185.5</v>
      </c>
      <c r="F58" s="9">
        <v>53</v>
      </c>
      <c r="G58" s="9">
        <v>1</v>
      </c>
      <c r="H58" s="53">
        <v>43133</v>
      </c>
      <c r="I58" s="11" t="s">
        <v>36</v>
      </c>
    </row>
    <row r="59" spans="1:9" x14ac:dyDescent="0.3">
      <c r="A59" s="8">
        <f>IF(B59&lt;&gt;"",ROWS($B$6:B59),"")</f>
        <v>54</v>
      </c>
      <c r="B59" s="1" t="s">
        <v>303</v>
      </c>
      <c r="C59" s="1" t="s">
        <v>303</v>
      </c>
      <c r="D59" s="1" t="s">
        <v>39</v>
      </c>
      <c r="E59" s="21">
        <v>181.5</v>
      </c>
      <c r="F59" s="9">
        <v>79</v>
      </c>
      <c r="G59" s="9">
        <v>1</v>
      </c>
      <c r="H59" s="53">
        <v>43161</v>
      </c>
      <c r="I59" s="11" t="s">
        <v>40</v>
      </c>
    </row>
    <row r="60" spans="1:9" x14ac:dyDescent="0.3">
      <c r="A60" s="8">
        <f>IF(B60&lt;&gt;"",ROWS($B$6:B60),"")</f>
        <v>55</v>
      </c>
      <c r="B60" s="1" t="s">
        <v>707</v>
      </c>
      <c r="C60" s="1" t="s">
        <v>708</v>
      </c>
      <c r="D60" s="1" t="s">
        <v>276</v>
      </c>
      <c r="E60" s="21">
        <v>170</v>
      </c>
      <c r="F60" s="9">
        <v>85</v>
      </c>
      <c r="G60" s="9">
        <v>1</v>
      </c>
      <c r="H60" s="53">
        <v>43070</v>
      </c>
      <c r="I60" s="11" t="s">
        <v>428</v>
      </c>
    </row>
    <row r="61" spans="1:9" x14ac:dyDescent="0.3">
      <c r="A61" s="8">
        <f>IF(B61&lt;&gt;"",ROWS($B$6:B61),"")</f>
        <v>56</v>
      </c>
      <c r="B61" s="1" t="s">
        <v>671</v>
      </c>
      <c r="C61" s="1" t="s">
        <v>672</v>
      </c>
      <c r="D61" s="1" t="s">
        <v>267</v>
      </c>
      <c r="E61" s="21">
        <v>168</v>
      </c>
      <c r="F61" s="9">
        <v>84</v>
      </c>
      <c r="G61" s="9">
        <v>1</v>
      </c>
      <c r="H61" s="53">
        <v>43216</v>
      </c>
      <c r="I61" s="11" t="s">
        <v>642</v>
      </c>
    </row>
    <row r="62" spans="1:9" x14ac:dyDescent="0.3">
      <c r="A62" s="8">
        <f>IF(B62&lt;&gt;"",ROWS($B$6:B62),"")</f>
        <v>57</v>
      </c>
      <c r="B62" s="1" t="s">
        <v>134</v>
      </c>
      <c r="C62" s="1" t="s">
        <v>135</v>
      </c>
      <c r="D62" s="1" t="s">
        <v>136</v>
      </c>
      <c r="E62" s="21">
        <v>166.6</v>
      </c>
      <c r="F62" s="9">
        <v>54</v>
      </c>
      <c r="G62" s="9">
        <v>1</v>
      </c>
      <c r="H62" s="53" t="s">
        <v>154</v>
      </c>
      <c r="I62" s="11" t="s">
        <v>137</v>
      </c>
    </row>
    <row r="63" spans="1:9" x14ac:dyDescent="0.3">
      <c r="A63" s="8">
        <f>IF(B63&lt;&gt;"",ROWS($B$6:B63),"")</f>
        <v>58</v>
      </c>
      <c r="B63" s="1" t="s">
        <v>807</v>
      </c>
      <c r="C63" s="1" t="s">
        <v>808</v>
      </c>
      <c r="D63" s="1" t="s">
        <v>276</v>
      </c>
      <c r="E63" s="21">
        <v>164</v>
      </c>
      <c r="F63" s="9">
        <v>51</v>
      </c>
      <c r="G63" s="9">
        <v>2</v>
      </c>
      <c r="H63" s="53">
        <v>43196</v>
      </c>
      <c r="I63" s="11" t="s">
        <v>329</v>
      </c>
    </row>
    <row r="64" spans="1:9" x14ac:dyDescent="0.3">
      <c r="A64" s="8">
        <f>IF(B64&lt;&gt;"",ROWS($B$6:B64),"")</f>
        <v>59</v>
      </c>
      <c r="B64" s="1" t="s">
        <v>649</v>
      </c>
      <c r="C64" s="1" t="s">
        <v>650</v>
      </c>
      <c r="D64" s="1" t="s">
        <v>276</v>
      </c>
      <c r="E64" s="21">
        <v>145</v>
      </c>
      <c r="F64" s="9">
        <v>43</v>
      </c>
      <c r="G64" s="9">
        <v>2</v>
      </c>
      <c r="H64" s="53">
        <v>43189</v>
      </c>
      <c r="I64" s="11" t="s">
        <v>329</v>
      </c>
    </row>
    <row r="65" spans="1:9" x14ac:dyDescent="0.3">
      <c r="A65" s="8">
        <f>IF(B65&lt;&gt;"",ROWS($B$6:B65),"")</f>
        <v>60</v>
      </c>
      <c r="B65" s="1" t="s">
        <v>599</v>
      </c>
      <c r="C65" s="1" t="s">
        <v>600</v>
      </c>
      <c r="D65" s="1" t="s">
        <v>601</v>
      </c>
      <c r="E65" s="21">
        <v>143</v>
      </c>
      <c r="F65" s="9">
        <v>40</v>
      </c>
      <c r="G65" s="9">
        <v>1</v>
      </c>
      <c r="H65" s="53">
        <v>43189</v>
      </c>
      <c r="I65" s="11" t="s">
        <v>329</v>
      </c>
    </row>
    <row r="66" spans="1:9" x14ac:dyDescent="0.3">
      <c r="A66" s="8">
        <f>IF(B66&lt;&gt;"",ROWS($B$6:B66),"")</f>
        <v>61</v>
      </c>
      <c r="B66" s="1" t="s">
        <v>653</v>
      </c>
      <c r="C66" s="1" t="s">
        <v>654</v>
      </c>
      <c r="D66" s="1" t="s">
        <v>837</v>
      </c>
      <c r="E66" s="21">
        <v>135</v>
      </c>
      <c r="F66" s="9">
        <v>54</v>
      </c>
      <c r="G66" s="9">
        <v>1</v>
      </c>
      <c r="H66" s="53">
        <v>42030</v>
      </c>
      <c r="I66" s="11" t="s">
        <v>513</v>
      </c>
    </row>
    <row r="67" spans="1:9" x14ac:dyDescent="0.3">
      <c r="A67" s="8">
        <f>IF(B67&lt;&gt;"",ROWS($B$6:B67),"")</f>
        <v>62</v>
      </c>
      <c r="B67" s="1" t="s">
        <v>615</v>
      </c>
      <c r="C67" s="1" t="s">
        <v>616</v>
      </c>
      <c r="D67" s="1" t="s">
        <v>617</v>
      </c>
      <c r="E67" s="21">
        <v>135</v>
      </c>
      <c r="F67" s="9">
        <v>30</v>
      </c>
      <c r="G67" s="9">
        <v>2</v>
      </c>
      <c r="H67" s="53">
        <v>43147</v>
      </c>
      <c r="I67" s="11" t="s">
        <v>120</v>
      </c>
    </row>
    <row r="68" spans="1:9" x14ac:dyDescent="0.3">
      <c r="A68" s="8">
        <f>IF(B68&lt;&gt;"",ROWS($B$6:B68),"")</f>
        <v>63</v>
      </c>
      <c r="B68" s="1" t="s">
        <v>462</v>
      </c>
      <c r="C68" s="1" t="s">
        <v>463</v>
      </c>
      <c r="D68" s="1" t="s">
        <v>39</v>
      </c>
      <c r="E68" s="21">
        <v>125</v>
      </c>
      <c r="F68" s="9">
        <v>33</v>
      </c>
      <c r="G68" s="9">
        <v>1</v>
      </c>
      <c r="H68" s="53">
        <v>43203</v>
      </c>
      <c r="I68" s="11" t="s">
        <v>126</v>
      </c>
    </row>
    <row r="69" spans="1:9" x14ac:dyDescent="0.3">
      <c r="A69" s="8">
        <f>IF(B69&lt;&gt;"",ROWS($B$6:B69),"")</f>
        <v>64</v>
      </c>
      <c r="B69" s="1" t="s">
        <v>809</v>
      </c>
      <c r="C69" s="1" t="s">
        <v>809</v>
      </c>
      <c r="D69" s="1" t="s">
        <v>744</v>
      </c>
      <c r="E69" s="21">
        <v>111</v>
      </c>
      <c r="F69" s="9">
        <v>37</v>
      </c>
      <c r="G69" s="9">
        <v>1</v>
      </c>
      <c r="H69" s="53">
        <v>42637</v>
      </c>
      <c r="I69" s="11" t="s">
        <v>513</v>
      </c>
    </row>
    <row r="70" spans="1:9" x14ac:dyDescent="0.3">
      <c r="A70" s="8">
        <f>IF(B70&lt;&gt;"",ROWS($B$6:B70),"")</f>
        <v>65</v>
      </c>
      <c r="B70" s="1" t="s">
        <v>568</v>
      </c>
      <c r="C70" s="1" t="s">
        <v>569</v>
      </c>
      <c r="D70" s="1" t="s">
        <v>177</v>
      </c>
      <c r="E70" s="21">
        <v>111</v>
      </c>
      <c r="F70" s="9">
        <v>22</v>
      </c>
      <c r="G70" s="9">
        <v>1</v>
      </c>
      <c r="H70" s="53">
        <v>43126</v>
      </c>
      <c r="I70" s="11" t="s">
        <v>448</v>
      </c>
    </row>
    <row r="71" spans="1:9" x14ac:dyDescent="0.3">
      <c r="A71" s="8">
        <f>IF(B71&lt;&gt;"",ROWS($B$6:B71),"")</f>
        <v>66</v>
      </c>
      <c r="B71" s="1" t="s">
        <v>713</v>
      </c>
      <c r="C71" s="1" t="s">
        <v>713</v>
      </c>
      <c r="D71" s="1" t="s">
        <v>31</v>
      </c>
      <c r="E71" s="21">
        <v>104</v>
      </c>
      <c r="F71" s="9">
        <v>32</v>
      </c>
      <c r="G71" s="9">
        <v>1</v>
      </c>
      <c r="H71" s="53">
        <v>41544</v>
      </c>
      <c r="I71" s="11" t="s">
        <v>714</v>
      </c>
    </row>
    <row r="72" spans="1:9" x14ac:dyDescent="0.3">
      <c r="A72" s="8">
        <f>IF(B72&lt;&gt;"",ROWS($B$6:B72),"")</f>
        <v>67</v>
      </c>
      <c r="B72" s="1" t="s">
        <v>776</v>
      </c>
      <c r="C72" s="1" t="s">
        <v>776</v>
      </c>
      <c r="D72" s="1" t="s">
        <v>276</v>
      </c>
      <c r="E72" s="21">
        <v>101</v>
      </c>
      <c r="F72" s="9">
        <v>31</v>
      </c>
      <c r="G72" s="9">
        <v>1</v>
      </c>
      <c r="H72" s="53">
        <v>43196</v>
      </c>
      <c r="I72" s="11" t="s">
        <v>329</v>
      </c>
    </row>
    <row r="73" spans="1:9" x14ac:dyDescent="0.3">
      <c r="A73" s="8">
        <f>IF(B73&lt;&gt;"",ROWS($B$6:B73),"")</f>
        <v>68</v>
      </c>
      <c r="B73" s="1" t="s">
        <v>691</v>
      </c>
      <c r="C73" s="1" t="s">
        <v>692</v>
      </c>
      <c r="D73" s="1" t="s">
        <v>512</v>
      </c>
      <c r="E73" s="21">
        <v>100</v>
      </c>
      <c r="F73" s="9">
        <v>50</v>
      </c>
      <c r="G73" s="9">
        <v>1</v>
      </c>
      <c r="H73" s="53">
        <v>42301</v>
      </c>
      <c r="I73" s="11" t="s">
        <v>513</v>
      </c>
    </row>
    <row r="74" spans="1:9" x14ac:dyDescent="0.3">
      <c r="A74" s="8">
        <f>IF(B74&lt;&gt;"",ROWS($B$6:B74),"")</f>
        <v>69</v>
      </c>
      <c r="B74" s="1" t="s">
        <v>659</v>
      </c>
      <c r="C74" s="1" t="s">
        <v>660</v>
      </c>
      <c r="D74" s="1" t="s">
        <v>623</v>
      </c>
      <c r="E74" s="21">
        <v>97.5</v>
      </c>
      <c r="F74" s="9">
        <v>27</v>
      </c>
      <c r="G74" s="9">
        <v>2</v>
      </c>
      <c r="H74" s="53">
        <v>43189</v>
      </c>
      <c r="I74" s="11" t="s">
        <v>329</v>
      </c>
    </row>
    <row r="75" spans="1:9" x14ac:dyDescent="0.3">
      <c r="A75" s="8">
        <f>IF(B75&lt;&gt;"",ROWS($B$6:B75),"")</f>
        <v>70</v>
      </c>
      <c r="B75" s="1" t="s">
        <v>607</v>
      </c>
      <c r="C75" s="1" t="s">
        <v>608</v>
      </c>
      <c r="D75" s="1" t="s">
        <v>276</v>
      </c>
      <c r="E75" s="21">
        <v>97</v>
      </c>
      <c r="F75" s="9">
        <v>30</v>
      </c>
      <c r="G75" s="9">
        <v>2</v>
      </c>
      <c r="H75" s="53">
        <v>43189</v>
      </c>
      <c r="I75" s="11" t="s">
        <v>329</v>
      </c>
    </row>
    <row r="76" spans="1:9" x14ac:dyDescent="0.3">
      <c r="A76" s="8">
        <f>IF(B76&lt;&gt;"",ROWS($B$6:B76),"")</f>
        <v>71</v>
      </c>
      <c r="B76" s="1" t="s">
        <v>299</v>
      </c>
      <c r="C76" s="1" t="s">
        <v>300</v>
      </c>
      <c r="D76" s="1" t="s">
        <v>39</v>
      </c>
      <c r="E76" s="21">
        <v>78</v>
      </c>
      <c r="F76" s="9">
        <v>26</v>
      </c>
      <c r="G76" s="9">
        <v>1</v>
      </c>
      <c r="H76" s="53">
        <v>43126</v>
      </c>
      <c r="I76" s="11" t="s">
        <v>29</v>
      </c>
    </row>
    <row r="77" spans="1:9" x14ac:dyDescent="0.3">
      <c r="A77" s="8">
        <f>IF(B77&lt;&gt;"",ROWS($B$6:B77),"")</f>
        <v>72</v>
      </c>
      <c r="B77" s="1" t="s">
        <v>688</v>
      </c>
      <c r="C77" s="1" t="s">
        <v>689</v>
      </c>
      <c r="D77" s="1" t="s">
        <v>690</v>
      </c>
      <c r="E77" s="21">
        <v>77</v>
      </c>
      <c r="F77" s="9">
        <v>22</v>
      </c>
      <c r="G77" s="9">
        <v>3</v>
      </c>
      <c r="H77" s="53">
        <v>43196</v>
      </c>
      <c r="I77" s="11" t="s">
        <v>329</v>
      </c>
    </row>
    <row r="78" spans="1:9" x14ac:dyDescent="0.3">
      <c r="A78" s="8">
        <f>IF(B78&lt;&gt;"",ROWS($B$6:B78),"")</f>
        <v>73</v>
      </c>
      <c r="B78" s="1" t="s">
        <v>221</v>
      </c>
      <c r="C78" s="1" t="s">
        <v>222</v>
      </c>
      <c r="D78" s="1" t="s">
        <v>223</v>
      </c>
      <c r="E78" s="21">
        <v>75</v>
      </c>
      <c r="F78" s="9">
        <v>17</v>
      </c>
      <c r="G78" s="9">
        <v>1</v>
      </c>
      <c r="H78" s="53">
        <v>43168</v>
      </c>
      <c r="I78" s="11" t="s">
        <v>126</v>
      </c>
    </row>
    <row r="79" spans="1:9" x14ac:dyDescent="0.3">
      <c r="A79" s="8">
        <f>IF(B79&lt;&gt;"",ROWS($B$6:B79),"")</f>
        <v>74</v>
      </c>
      <c r="B79" s="1" t="s">
        <v>810</v>
      </c>
      <c r="C79" s="1" t="s">
        <v>811</v>
      </c>
      <c r="D79" s="1" t="s">
        <v>812</v>
      </c>
      <c r="E79" s="21">
        <v>72</v>
      </c>
      <c r="F79" s="9">
        <v>22</v>
      </c>
      <c r="G79" s="9">
        <v>1</v>
      </c>
      <c r="H79" s="53">
        <v>43196</v>
      </c>
      <c r="I79" s="11" t="s">
        <v>329</v>
      </c>
    </row>
    <row r="80" spans="1:9" x14ac:dyDescent="0.3">
      <c r="A80" s="8">
        <f>IF(B80&lt;&gt;"",ROWS($B$6:B80),"")</f>
        <v>75</v>
      </c>
      <c r="B80" s="1" t="s">
        <v>702</v>
      </c>
      <c r="C80" s="1" t="s">
        <v>703</v>
      </c>
      <c r="D80" s="1" t="s">
        <v>704</v>
      </c>
      <c r="E80" s="21">
        <v>69.95</v>
      </c>
      <c r="F80" s="9">
        <v>21</v>
      </c>
      <c r="G80" s="9">
        <v>1</v>
      </c>
      <c r="H80" s="53">
        <v>43203</v>
      </c>
      <c r="I80" s="11" t="s">
        <v>448</v>
      </c>
    </row>
    <row r="81" spans="1:9" x14ac:dyDescent="0.3">
      <c r="A81" s="8">
        <f>IF(B81&lt;&gt;"",ROWS($B$6:B81),"")</f>
        <v>76</v>
      </c>
      <c r="B81" s="1" t="s">
        <v>735</v>
      </c>
      <c r="C81" s="1" t="s">
        <v>736</v>
      </c>
      <c r="D81" s="1" t="s">
        <v>737</v>
      </c>
      <c r="E81" s="21">
        <v>49</v>
      </c>
      <c r="F81" s="9">
        <v>14</v>
      </c>
      <c r="G81" s="9">
        <v>1</v>
      </c>
      <c r="H81" s="53">
        <v>43196</v>
      </c>
      <c r="I81" s="11" t="s">
        <v>329</v>
      </c>
    </row>
    <row r="82" spans="1:9" x14ac:dyDescent="0.3">
      <c r="A82" s="8">
        <f>IF(B82&lt;&gt;"",ROWS($B$6:B82),"")</f>
        <v>77</v>
      </c>
      <c r="B82" s="1" t="s">
        <v>564</v>
      </c>
      <c r="C82" s="1" t="s">
        <v>565</v>
      </c>
      <c r="D82" s="1" t="s">
        <v>512</v>
      </c>
      <c r="E82" s="21">
        <v>45.5</v>
      </c>
      <c r="F82" s="9">
        <v>15</v>
      </c>
      <c r="G82" s="9">
        <v>2</v>
      </c>
      <c r="H82" s="53">
        <v>43189</v>
      </c>
      <c r="I82" s="11" t="s">
        <v>329</v>
      </c>
    </row>
    <row r="83" spans="1:9" x14ac:dyDescent="0.3">
      <c r="A83" s="8">
        <f>IF(B83&lt;&gt;"",ROWS($B$6:B83),"")</f>
        <v>78</v>
      </c>
      <c r="B83" s="1" t="s">
        <v>605</v>
      </c>
      <c r="C83" s="1" t="s">
        <v>606</v>
      </c>
      <c r="D83" s="1" t="s">
        <v>276</v>
      </c>
      <c r="E83" s="21">
        <v>22</v>
      </c>
      <c r="F83" s="9">
        <v>6</v>
      </c>
      <c r="G83" s="9">
        <v>1</v>
      </c>
      <c r="H83" s="53">
        <v>43189</v>
      </c>
      <c r="I83" s="11" t="s">
        <v>329</v>
      </c>
    </row>
    <row r="84" spans="1:9" x14ac:dyDescent="0.3">
      <c r="E84" s="19">
        <f>SUBTOTAL(109,Table3_Gegužė[Pajamos])</f>
        <v>898938.83</v>
      </c>
      <c r="F84" s="12">
        <f>SUBTOTAL(109,Table3_Gegužė[Žiūrovų skaičius])</f>
        <v>176162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1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3" customWidth="1"/>
    <col min="5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18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45" t="s">
        <v>4</v>
      </c>
      <c r="E5" s="6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78</v>
      </c>
      <c r="C6" s="1" t="s">
        <v>79</v>
      </c>
      <c r="D6" s="1" t="s">
        <v>39</v>
      </c>
      <c r="E6" s="21">
        <v>209377.83</v>
      </c>
      <c r="F6" s="9">
        <v>37863</v>
      </c>
      <c r="G6" s="9">
        <v>17</v>
      </c>
      <c r="H6" s="53">
        <v>43259</v>
      </c>
      <c r="I6" s="11" t="s">
        <v>40</v>
      </c>
    </row>
    <row r="7" spans="1:9" x14ac:dyDescent="0.3">
      <c r="A7" s="8">
        <f>IF(B7&lt;&gt;"",ROWS($B$6:B7),"")</f>
        <v>2</v>
      </c>
      <c r="B7" s="1" t="s">
        <v>104</v>
      </c>
      <c r="C7" s="1" t="s">
        <v>105</v>
      </c>
      <c r="D7" s="1" t="s">
        <v>39</v>
      </c>
      <c r="E7" s="21">
        <v>127296.22</v>
      </c>
      <c r="F7" s="9">
        <v>24506</v>
      </c>
      <c r="G7" s="9">
        <v>17</v>
      </c>
      <c r="H7" s="53">
        <v>43266</v>
      </c>
      <c r="I7" s="11" t="s">
        <v>49</v>
      </c>
    </row>
    <row r="8" spans="1:9" x14ac:dyDescent="0.3">
      <c r="A8" s="8">
        <f>IF(B8&lt;&gt;"",ROWS($B$6:B8),"")</f>
        <v>3</v>
      </c>
      <c r="B8" s="1" t="s">
        <v>62</v>
      </c>
      <c r="C8" s="1" t="s">
        <v>62</v>
      </c>
      <c r="D8" s="1" t="s">
        <v>39</v>
      </c>
      <c r="E8" s="21">
        <v>106270.69</v>
      </c>
      <c r="F8" s="9">
        <v>19686</v>
      </c>
      <c r="G8" s="9">
        <v>13</v>
      </c>
      <c r="H8" s="53">
        <v>43238</v>
      </c>
      <c r="I8" s="11" t="s">
        <v>36</v>
      </c>
    </row>
    <row r="9" spans="1:9" x14ac:dyDescent="0.3">
      <c r="A9" s="8">
        <f>IF(B9&lt;&gt;"",ROWS($B$6:B9),"")</f>
        <v>4</v>
      </c>
      <c r="B9" s="1" t="s">
        <v>152</v>
      </c>
      <c r="C9" s="1" t="s">
        <v>153</v>
      </c>
      <c r="D9" s="1" t="s">
        <v>39</v>
      </c>
      <c r="E9" s="21">
        <v>82007.490000000005</v>
      </c>
      <c r="F9" s="9">
        <v>15754</v>
      </c>
      <c r="G9" s="9">
        <v>15</v>
      </c>
      <c r="H9" s="53">
        <v>43252</v>
      </c>
      <c r="I9" s="11" t="s">
        <v>29</v>
      </c>
    </row>
    <row r="10" spans="1:9" x14ac:dyDescent="0.3">
      <c r="A10" s="8">
        <f>IF(B10&lt;&gt;"",ROWS($B$6:B10),"")</f>
        <v>5</v>
      </c>
      <c r="B10" s="1" t="s">
        <v>134</v>
      </c>
      <c r="C10" s="1" t="s">
        <v>135</v>
      </c>
      <c r="D10" s="1" t="s">
        <v>136</v>
      </c>
      <c r="E10" s="21">
        <v>81556</v>
      </c>
      <c r="F10" s="9">
        <v>17215</v>
      </c>
      <c r="G10" s="9">
        <v>16</v>
      </c>
      <c r="H10" s="53">
        <v>43252</v>
      </c>
      <c r="I10" s="11" t="s">
        <v>137</v>
      </c>
    </row>
    <row r="11" spans="1:9" x14ac:dyDescent="0.3">
      <c r="A11" s="8">
        <f>IF(B11&lt;&gt;"",ROWS($B$6:B11),"")</f>
        <v>6</v>
      </c>
      <c r="B11" s="1" t="s">
        <v>143</v>
      </c>
      <c r="C11" s="1" t="s">
        <v>144</v>
      </c>
      <c r="D11" s="1" t="s">
        <v>145</v>
      </c>
      <c r="E11" s="21">
        <v>71511.149999999994</v>
      </c>
      <c r="F11" s="9">
        <v>13889</v>
      </c>
      <c r="G11" s="9">
        <v>20</v>
      </c>
      <c r="H11" s="53">
        <v>43266</v>
      </c>
      <c r="I11" s="11" t="s">
        <v>146</v>
      </c>
    </row>
    <row r="12" spans="1:9" x14ac:dyDescent="0.3">
      <c r="A12" s="8">
        <f>IF(B12&lt;&gt;"",ROWS($B$6:B12),"")</f>
        <v>7</v>
      </c>
      <c r="B12" s="1" t="s">
        <v>188</v>
      </c>
      <c r="C12" s="1" t="s">
        <v>189</v>
      </c>
      <c r="D12" s="1" t="s">
        <v>177</v>
      </c>
      <c r="E12" s="21">
        <v>61430</v>
      </c>
      <c r="F12" s="9">
        <v>14661</v>
      </c>
      <c r="G12" s="9">
        <v>15</v>
      </c>
      <c r="H12" s="53">
        <v>43259</v>
      </c>
      <c r="I12" s="11" t="s">
        <v>126</v>
      </c>
    </row>
    <row r="13" spans="1:9" x14ac:dyDescent="0.3">
      <c r="A13" s="8">
        <f>IF(B13&lt;&gt;"",ROWS($B$6:B13),"")</f>
        <v>8</v>
      </c>
      <c r="B13" s="1" t="s">
        <v>118</v>
      </c>
      <c r="C13" s="1" t="s">
        <v>119</v>
      </c>
      <c r="D13" s="1" t="s">
        <v>39</v>
      </c>
      <c r="E13" s="21">
        <v>45078.75</v>
      </c>
      <c r="F13" s="9">
        <v>7989</v>
      </c>
      <c r="G13" s="9">
        <v>18</v>
      </c>
      <c r="H13" s="53">
        <v>43280</v>
      </c>
      <c r="I13" s="11" t="s">
        <v>120</v>
      </c>
    </row>
    <row r="14" spans="1:9" x14ac:dyDescent="0.3">
      <c r="A14" s="8">
        <f>IF(B14&lt;&gt;"",ROWS($B$6:B14),"")</f>
        <v>9</v>
      </c>
      <c r="B14" s="1" t="s">
        <v>259</v>
      </c>
      <c r="C14" s="1" t="s">
        <v>260</v>
      </c>
      <c r="D14" s="1" t="s">
        <v>177</v>
      </c>
      <c r="E14" s="21">
        <v>31312.27</v>
      </c>
      <c r="F14" s="9">
        <v>6280</v>
      </c>
      <c r="G14" s="9">
        <v>10</v>
      </c>
      <c r="H14" s="53">
        <v>43273</v>
      </c>
      <c r="I14" s="11" t="s">
        <v>29</v>
      </c>
    </row>
    <row r="15" spans="1:9" x14ac:dyDescent="0.3">
      <c r="A15" s="8">
        <f>IF(B15&lt;&gt;"",ROWS($B$6:B15),"")</f>
        <v>10</v>
      </c>
      <c r="B15" s="1" t="s">
        <v>224</v>
      </c>
      <c r="C15" s="1" t="s">
        <v>225</v>
      </c>
      <c r="D15" s="1" t="s">
        <v>39</v>
      </c>
      <c r="E15" s="21">
        <v>27699.19</v>
      </c>
      <c r="F15" s="9">
        <v>5108</v>
      </c>
      <c r="G15" s="9">
        <v>26</v>
      </c>
      <c r="H15" s="53">
        <v>43245</v>
      </c>
      <c r="I15" s="11" t="s">
        <v>54</v>
      </c>
    </row>
    <row r="16" spans="1:9" x14ac:dyDescent="0.3">
      <c r="A16" s="8">
        <f>IF(B16&lt;&gt;"",ROWS($B$6:B16),"")</f>
        <v>11</v>
      </c>
      <c r="B16" s="1" t="s">
        <v>334</v>
      </c>
      <c r="C16" s="1" t="s">
        <v>335</v>
      </c>
      <c r="D16" s="1" t="s">
        <v>39</v>
      </c>
      <c r="E16" s="21">
        <v>27502.400000000001</v>
      </c>
      <c r="F16" s="9">
        <v>5454</v>
      </c>
      <c r="G16" s="9">
        <v>15</v>
      </c>
      <c r="H16" s="53">
        <v>43252</v>
      </c>
      <c r="I16" s="11" t="s">
        <v>146</v>
      </c>
    </row>
    <row r="17" spans="1:9" x14ac:dyDescent="0.3">
      <c r="A17" s="8">
        <f>IF(B17&lt;&gt;"",ROWS($B$6:B17),"")</f>
        <v>12</v>
      </c>
      <c r="B17" s="1" t="s">
        <v>218</v>
      </c>
      <c r="C17" s="1" t="s">
        <v>219</v>
      </c>
      <c r="D17" s="1" t="s">
        <v>220</v>
      </c>
      <c r="E17" s="21">
        <v>26128.63</v>
      </c>
      <c r="F17" s="9">
        <v>6240</v>
      </c>
      <c r="G17" s="9">
        <v>13</v>
      </c>
      <c r="H17" s="53">
        <v>43238</v>
      </c>
      <c r="I17" s="11" t="s">
        <v>29</v>
      </c>
    </row>
    <row r="18" spans="1:9" x14ac:dyDescent="0.3">
      <c r="A18" s="8">
        <f>IF(B18&lt;&gt;"",ROWS($B$6:B18),"")</f>
        <v>13</v>
      </c>
      <c r="B18" s="1" t="s">
        <v>171</v>
      </c>
      <c r="C18" s="1" t="s">
        <v>172</v>
      </c>
      <c r="D18" s="1" t="s">
        <v>39</v>
      </c>
      <c r="E18" s="21">
        <v>25380</v>
      </c>
      <c r="F18" s="9">
        <v>4000</v>
      </c>
      <c r="G18" s="9">
        <v>8</v>
      </c>
      <c r="H18" s="53">
        <v>43231</v>
      </c>
      <c r="I18" s="11" t="s">
        <v>126</v>
      </c>
    </row>
    <row r="19" spans="1:9" x14ac:dyDescent="0.3">
      <c r="A19" s="8">
        <f>IF(B19&lt;&gt;"",ROWS($B$6:B19),"")</f>
        <v>14</v>
      </c>
      <c r="B19" s="1" t="s">
        <v>385</v>
      </c>
      <c r="C19" s="1" t="s">
        <v>386</v>
      </c>
      <c r="D19" s="1" t="s">
        <v>39</v>
      </c>
      <c r="E19" s="21">
        <v>19934.13</v>
      </c>
      <c r="F19" s="9">
        <v>4198</v>
      </c>
      <c r="G19" s="9">
        <v>13</v>
      </c>
      <c r="H19" s="53">
        <v>43266</v>
      </c>
      <c r="I19" s="11" t="s">
        <v>36</v>
      </c>
    </row>
    <row r="20" spans="1:9" x14ac:dyDescent="0.3">
      <c r="A20" s="8">
        <f>IF(B20&lt;&gt;"",ROWS($B$6:B20),"")</f>
        <v>15</v>
      </c>
      <c r="B20" s="1" t="s">
        <v>289</v>
      </c>
      <c r="C20" s="1" t="s">
        <v>290</v>
      </c>
      <c r="D20" s="1" t="s">
        <v>291</v>
      </c>
      <c r="E20" s="21">
        <v>16220.08</v>
      </c>
      <c r="F20" s="9">
        <v>4174</v>
      </c>
      <c r="G20" s="9">
        <v>14</v>
      </c>
      <c r="H20" s="53">
        <v>43245</v>
      </c>
      <c r="I20" s="11" t="s">
        <v>120</v>
      </c>
    </row>
    <row r="21" spans="1:9" x14ac:dyDescent="0.3">
      <c r="A21" s="8">
        <f>IF(B21&lt;&gt;"",ROWS($B$6:B21),"")</f>
        <v>16</v>
      </c>
      <c r="B21" s="1" t="s">
        <v>65</v>
      </c>
      <c r="C21" s="1" t="s">
        <v>66</v>
      </c>
      <c r="D21" s="1" t="s">
        <v>39</v>
      </c>
      <c r="E21" s="21">
        <v>15767.71</v>
      </c>
      <c r="F21" s="9">
        <v>2660</v>
      </c>
      <c r="G21" s="9">
        <v>11</v>
      </c>
      <c r="H21" s="53">
        <v>43217</v>
      </c>
      <c r="I21" s="11" t="s">
        <v>54</v>
      </c>
    </row>
    <row r="22" spans="1:9" x14ac:dyDescent="0.3">
      <c r="A22" s="8">
        <f>IF(B22&lt;&gt;"",ROWS($B$6:B22),"")</f>
        <v>17</v>
      </c>
      <c r="B22" s="1" t="s">
        <v>159</v>
      </c>
      <c r="C22" s="1" t="s">
        <v>160</v>
      </c>
      <c r="D22" s="1" t="s">
        <v>39</v>
      </c>
      <c r="E22" s="21">
        <v>15368.26</v>
      </c>
      <c r="F22" s="9">
        <v>3364</v>
      </c>
      <c r="G22" s="9">
        <v>13</v>
      </c>
      <c r="H22" s="53">
        <v>43280</v>
      </c>
      <c r="I22" s="11" t="s">
        <v>29</v>
      </c>
    </row>
    <row r="23" spans="1:9" x14ac:dyDescent="0.3">
      <c r="A23" s="8">
        <f>IF(B23&lt;&gt;"",ROWS($B$6:B23),"")</f>
        <v>18</v>
      </c>
      <c r="B23" s="1" t="s">
        <v>190</v>
      </c>
      <c r="C23" s="1" t="s">
        <v>191</v>
      </c>
      <c r="D23" s="1" t="s">
        <v>39</v>
      </c>
      <c r="E23" s="21">
        <v>14172.79</v>
      </c>
      <c r="F23" s="9">
        <v>2498</v>
      </c>
      <c r="G23" s="9">
        <v>15</v>
      </c>
      <c r="H23" s="53">
        <v>43280</v>
      </c>
      <c r="I23" s="11" t="s">
        <v>49</v>
      </c>
    </row>
    <row r="24" spans="1:9" x14ac:dyDescent="0.3">
      <c r="A24" s="8">
        <f>IF(B24&lt;&gt;"",ROWS($B$6:B24),"")</f>
        <v>19</v>
      </c>
      <c r="B24" s="1" t="s">
        <v>472</v>
      </c>
      <c r="C24" s="1" t="s">
        <v>473</v>
      </c>
      <c r="D24" s="1" t="s">
        <v>177</v>
      </c>
      <c r="E24" s="21">
        <v>12235.73</v>
      </c>
      <c r="F24" s="9">
        <v>2250</v>
      </c>
      <c r="G24" s="9">
        <v>5</v>
      </c>
      <c r="H24" s="53">
        <v>43252</v>
      </c>
      <c r="I24" s="11" t="s">
        <v>29</v>
      </c>
    </row>
    <row r="25" spans="1:9" x14ac:dyDescent="0.3">
      <c r="A25" s="8">
        <f>IF(B25&lt;&gt;"",ROWS($B$6:B25),"")</f>
        <v>20</v>
      </c>
      <c r="B25" s="1" t="s">
        <v>270</v>
      </c>
      <c r="C25" s="1" t="s">
        <v>271</v>
      </c>
      <c r="D25" s="1" t="s">
        <v>39</v>
      </c>
      <c r="E25" s="21">
        <v>10973.65</v>
      </c>
      <c r="F25" s="9">
        <v>1935</v>
      </c>
      <c r="G25" s="9">
        <v>13</v>
      </c>
      <c r="H25" s="53">
        <v>43280</v>
      </c>
      <c r="I25" s="11" t="s">
        <v>29</v>
      </c>
    </row>
    <row r="26" spans="1:9" x14ac:dyDescent="0.3">
      <c r="A26" s="8">
        <f>IF(B26&lt;&gt;"",ROWS($B$6:B26),"")</f>
        <v>21</v>
      </c>
      <c r="B26" s="1" t="s">
        <v>492</v>
      </c>
      <c r="C26" s="1" t="s">
        <v>493</v>
      </c>
      <c r="D26" s="1" t="s">
        <v>276</v>
      </c>
      <c r="E26" s="21">
        <v>9380</v>
      </c>
      <c r="F26" s="9">
        <v>2097</v>
      </c>
      <c r="G26" s="9">
        <v>13</v>
      </c>
      <c r="H26" s="53">
        <v>43259</v>
      </c>
      <c r="I26" s="11" t="s">
        <v>126</v>
      </c>
    </row>
    <row r="27" spans="1:9" x14ac:dyDescent="0.3">
      <c r="A27" s="8">
        <f>IF(B27&lt;&gt;"",ROWS($B$6:B27),"")</f>
        <v>22</v>
      </c>
      <c r="B27" s="1" t="s">
        <v>514</v>
      </c>
      <c r="C27" s="1" t="s">
        <v>515</v>
      </c>
      <c r="D27" s="1" t="s">
        <v>39</v>
      </c>
      <c r="E27" s="21">
        <v>9187</v>
      </c>
      <c r="F27" s="9">
        <v>1760</v>
      </c>
      <c r="G27" s="9">
        <v>15</v>
      </c>
      <c r="H27" s="53">
        <v>43259</v>
      </c>
      <c r="I27" s="11" t="s">
        <v>137</v>
      </c>
    </row>
    <row r="28" spans="1:9" x14ac:dyDescent="0.3">
      <c r="A28" s="8">
        <f>IF(B28&lt;&gt;"",ROWS($B$6:B28),"")</f>
        <v>23</v>
      </c>
      <c r="B28" s="1" t="s">
        <v>468</v>
      </c>
      <c r="C28" s="1" t="s">
        <v>469</v>
      </c>
      <c r="D28" s="1" t="s">
        <v>177</v>
      </c>
      <c r="E28" s="21">
        <v>8908</v>
      </c>
      <c r="F28" s="9">
        <v>2070</v>
      </c>
      <c r="G28" s="9">
        <v>7</v>
      </c>
      <c r="H28" s="53">
        <v>43273</v>
      </c>
      <c r="I28" s="11" t="s">
        <v>126</v>
      </c>
    </row>
    <row r="29" spans="1:9" x14ac:dyDescent="0.3">
      <c r="A29" s="8">
        <f>IF(B29&lt;&gt;"",ROWS($B$6:B29),"")</f>
        <v>24</v>
      </c>
      <c r="B29" s="1" t="s">
        <v>526</v>
      </c>
      <c r="C29" s="1" t="s">
        <v>527</v>
      </c>
      <c r="D29" s="1" t="s">
        <v>39</v>
      </c>
      <c r="E29" s="21">
        <v>8556</v>
      </c>
      <c r="F29" s="9">
        <v>1866</v>
      </c>
      <c r="G29" s="9">
        <v>7</v>
      </c>
      <c r="H29" s="53">
        <v>43273</v>
      </c>
      <c r="I29" s="11" t="s">
        <v>528</v>
      </c>
    </row>
    <row r="30" spans="1:9" x14ac:dyDescent="0.3">
      <c r="A30" s="8">
        <f>IF(B30&lt;&gt;"",ROWS($B$6:B30),"")</f>
        <v>25</v>
      </c>
      <c r="B30" s="1" t="s">
        <v>80</v>
      </c>
      <c r="C30" s="1" t="s">
        <v>80</v>
      </c>
      <c r="D30" s="1" t="s">
        <v>31</v>
      </c>
      <c r="E30" s="21">
        <v>7605.54</v>
      </c>
      <c r="F30" s="9">
        <v>3277</v>
      </c>
      <c r="G30" s="9">
        <v>8</v>
      </c>
      <c r="H30" s="53">
        <v>43189</v>
      </c>
      <c r="I30" s="11" t="s">
        <v>81</v>
      </c>
    </row>
    <row r="31" spans="1:9" x14ac:dyDescent="0.3">
      <c r="A31" s="8">
        <f>IF(B31&lt;&gt;"",ROWS($B$6:B31),"")</f>
        <v>26</v>
      </c>
      <c r="B31" s="1" t="s">
        <v>559</v>
      </c>
      <c r="C31" s="1" t="s">
        <v>560</v>
      </c>
      <c r="D31" s="1" t="s">
        <v>39</v>
      </c>
      <c r="E31" s="21">
        <v>7176.64</v>
      </c>
      <c r="F31" s="9">
        <v>1383</v>
      </c>
      <c r="G31" s="9">
        <v>11</v>
      </c>
      <c r="H31" s="53">
        <v>43266</v>
      </c>
      <c r="I31" s="11" t="s">
        <v>29</v>
      </c>
    </row>
    <row r="32" spans="1:9" x14ac:dyDescent="0.3">
      <c r="A32" s="8">
        <f>IF(B32&lt;&gt;"",ROWS($B$6:B32),"")</f>
        <v>27</v>
      </c>
      <c r="B32" s="1" t="s">
        <v>346</v>
      </c>
      <c r="C32" s="1" t="s">
        <v>347</v>
      </c>
      <c r="D32" s="1" t="s">
        <v>39</v>
      </c>
      <c r="E32" s="21">
        <v>6692.85</v>
      </c>
      <c r="F32" s="9">
        <v>1199</v>
      </c>
      <c r="G32" s="9">
        <v>4</v>
      </c>
      <c r="H32" s="53">
        <v>43238</v>
      </c>
      <c r="I32" s="11" t="s">
        <v>29</v>
      </c>
    </row>
    <row r="33" spans="1:9" x14ac:dyDescent="0.3">
      <c r="A33" s="8">
        <f>IF(B33&lt;&gt;"",ROWS($B$6:B33),"")</f>
        <v>28</v>
      </c>
      <c r="B33" s="1" t="s">
        <v>356</v>
      </c>
      <c r="C33" s="1" t="s">
        <v>357</v>
      </c>
      <c r="D33" s="1" t="s">
        <v>267</v>
      </c>
      <c r="E33" s="21">
        <v>4577</v>
      </c>
      <c r="F33" s="9">
        <v>1200</v>
      </c>
      <c r="G33" s="9">
        <v>7</v>
      </c>
      <c r="H33" s="53">
        <v>43231</v>
      </c>
      <c r="I33" s="11" t="s">
        <v>126</v>
      </c>
    </row>
    <row r="34" spans="1:9" x14ac:dyDescent="0.3">
      <c r="A34" s="8">
        <f>IF(B34&lt;&gt;"",ROWS($B$6:B34),"")</f>
        <v>29</v>
      </c>
      <c r="B34" s="1" t="s">
        <v>643</v>
      </c>
      <c r="C34" s="1" t="s">
        <v>644</v>
      </c>
      <c r="D34" s="1" t="s">
        <v>39</v>
      </c>
      <c r="E34" s="21">
        <v>3462.18</v>
      </c>
      <c r="F34" s="9">
        <v>714</v>
      </c>
      <c r="G34" s="9">
        <v>15</v>
      </c>
      <c r="H34" s="53">
        <v>43259</v>
      </c>
      <c r="I34" s="11" t="s">
        <v>146</v>
      </c>
    </row>
    <row r="35" spans="1:9" x14ac:dyDescent="0.3">
      <c r="A35" s="8">
        <f>IF(B35&lt;&gt;"",ROWS($B$6:B35),"")</f>
        <v>30</v>
      </c>
      <c r="B35" s="1" t="s">
        <v>383</v>
      </c>
      <c r="C35" s="1" t="s">
        <v>383</v>
      </c>
      <c r="D35" s="1" t="s">
        <v>31</v>
      </c>
      <c r="E35" s="21">
        <v>2445</v>
      </c>
      <c r="F35" s="9">
        <v>455</v>
      </c>
      <c r="G35" s="9">
        <v>3</v>
      </c>
      <c r="H35" s="53">
        <v>43077</v>
      </c>
      <c r="I35" s="11" t="s">
        <v>384</v>
      </c>
    </row>
    <row r="36" spans="1:9" x14ac:dyDescent="0.3">
      <c r="A36" s="8">
        <f>IF(B36&lt;&gt;"",ROWS($B$6:B36),"")</f>
        <v>31</v>
      </c>
      <c r="B36" s="1" t="s">
        <v>407</v>
      </c>
      <c r="C36" s="1" t="s">
        <v>408</v>
      </c>
      <c r="D36" s="1" t="s">
        <v>409</v>
      </c>
      <c r="E36" s="21">
        <v>2371.9</v>
      </c>
      <c r="F36" s="9">
        <v>528</v>
      </c>
      <c r="G36" s="9">
        <v>3</v>
      </c>
      <c r="H36" s="53">
        <v>43224</v>
      </c>
      <c r="I36" s="11" t="s">
        <v>120</v>
      </c>
    </row>
    <row r="37" spans="1:9" x14ac:dyDescent="0.3">
      <c r="A37" s="8">
        <f>IF(B37&lt;&gt;"",ROWS($B$6:B37),"")</f>
        <v>32</v>
      </c>
      <c r="B37" s="1" t="s">
        <v>292</v>
      </c>
      <c r="C37" s="1" t="s">
        <v>293</v>
      </c>
      <c r="D37" s="1" t="s">
        <v>177</v>
      </c>
      <c r="E37" s="21">
        <v>1937.5</v>
      </c>
      <c r="F37" s="9">
        <v>354</v>
      </c>
      <c r="G37" s="9">
        <v>3</v>
      </c>
      <c r="H37" s="53">
        <v>43224</v>
      </c>
      <c r="I37" s="11" t="s">
        <v>29</v>
      </c>
    </row>
    <row r="38" spans="1:9" x14ac:dyDescent="0.3">
      <c r="A38" s="8">
        <f>IF(B38&lt;&gt;"",ROWS($B$6:B38),"")</f>
        <v>33</v>
      </c>
      <c r="B38" s="1" t="s">
        <v>84</v>
      </c>
      <c r="C38" s="1" t="s">
        <v>85</v>
      </c>
      <c r="D38" s="1" t="s">
        <v>86</v>
      </c>
      <c r="E38" s="21">
        <v>1642.56</v>
      </c>
      <c r="F38" s="9">
        <v>433</v>
      </c>
      <c r="G38" s="9">
        <v>2</v>
      </c>
      <c r="H38" s="53">
        <v>43182</v>
      </c>
      <c r="I38" s="11" t="s">
        <v>44</v>
      </c>
    </row>
    <row r="39" spans="1:9" x14ac:dyDescent="0.3">
      <c r="A39" s="8">
        <f>IF(B39&lt;&gt;"",ROWS($B$6:B39),"")</f>
        <v>34</v>
      </c>
      <c r="B39" s="1" t="s">
        <v>163</v>
      </c>
      <c r="C39" s="1" t="s">
        <v>163</v>
      </c>
      <c r="D39" s="1" t="s">
        <v>31</v>
      </c>
      <c r="E39" s="21">
        <v>1118</v>
      </c>
      <c r="F39" s="9">
        <v>351</v>
      </c>
      <c r="G39" s="9">
        <v>4</v>
      </c>
      <c r="H39" s="53">
        <v>43140</v>
      </c>
      <c r="I39" s="11" t="s">
        <v>164</v>
      </c>
    </row>
    <row r="40" spans="1:9" x14ac:dyDescent="0.3">
      <c r="A40" s="8">
        <f>IF(B40&lt;&gt;"",ROWS($B$6:B40),"")</f>
        <v>35</v>
      </c>
      <c r="B40" s="1" t="s">
        <v>667</v>
      </c>
      <c r="C40" s="1" t="s">
        <v>668</v>
      </c>
      <c r="D40" s="1" t="s">
        <v>39</v>
      </c>
      <c r="E40" s="21">
        <v>1001.3</v>
      </c>
      <c r="F40" s="9">
        <v>580</v>
      </c>
      <c r="G40" s="9">
        <v>2</v>
      </c>
      <c r="H40" s="53">
        <v>42916</v>
      </c>
      <c r="I40" s="11" t="s">
        <v>40</v>
      </c>
    </row>
    <row r="41" spans="1:9" x14ac:dyDescent="0.3">
      <c r="A41" s="8">
        <f>IF(B41&lt;&gt;"",ROWS($B$6:B41),"")</f>
        <v>36</v>
      </c>
      <c r="B41" s="1" t="s">
        <v>636</v>
      </c>
      <c r="C41" s="1" t="s">
        <v>637</v>
      </c>
      <c r="D41" s="1" t="s">
        <v>638</v>
      </c>
      <c r="E41" s="21">
        <v>979</v>
      </c>
      <c r="F41" s="9">
        <v>240</v>
      </c>
      <c r="G41" s="9">
        <v>6</v>
      </c>
      <c r="H41" s="53">
        <v>43105</v>
      </c>
      <c r="I41" s="11" t="s">
        <v>428</v>
      </c>
    </row>
    <row r="42" spans="1:9" x14ac:dyDescent="0.3">
      <c r="A42" s="8">
        <f>IF(B42&lt;&gt;"",ROWS($B$6:B42),"")</f>
        <v>37</v>
      </c>
      <c r="B42" s="1" t="s">
        <v>671</v>
      </c>
      <c r="C42" s="1" t="s">
        <v>672</v>
      </c>
      <c r="D42" s="1" t="s">
        <v>267</v>
      </c>
      <c r="E42" s="21">
        <v>958</v>
      </c>
      <c r="F42" s="9">
        <v>479</v>
      </c>
      <c r="G42" s="9">
        <v>1</v>
      </c>
      <c r="H42" s="53">
        <v>43216</v>
      </c>
      <c r="I42" s="11" t="s">
        <v>642</v>
      </c>
    </row>
    <row r="43" spans="1:9" x14ac:dyDescent="0.3">
      <c r="A43" s="8">
        <f>IF(B43&lt;&gt;"",ROWS($B$6:B43),"")</f>
        <v>38</v>
      </c>
      <c r="B43" s="1" t="s">
        <v>711</v>
      </c>
      <c r="C43" s="1" t="s">
        <v>712</v>
      </c>
      <c r="D43" s="1" t="s">
        <v>39</v>
      </c>
      <c r="E43" s="21">
        <v>929.3</v>
      </c>
      <c r="F43" s="9">
        <v>520</v>
      </c>
      <c r="G43" s="9">
        <v>3</v>
      </c>
      <c r="H43" s="53">
        <v>42944</v>
      </c>
      <c r="I43" s="11" t="s">
        <v>54</v>
      </c>
    </row>
    <row r="44" spans="1:9" x14ac:dyDescent="0.3">
      <c r="A44" s="8">
        <f>IF(B44&lt;&gt;"",ROWS($B$6:B44),"")</f>
        <v>39</v>
      </c>
      <c r="B44" s="1" t="s">
        <v>412</v>
      </c>
      <c r="C44" s="1" t="s">
        <v>413</v>
      </c>
      <c r="D44" s="1" t="s">
        <v>414</v>
      </c>
      <c r="E44" s="21">
        <v>911.62</v>
      </c>
      <c r="F44" s="9">
        <v>194</v>
      </c>
      <c r="G44" s="9">
        <v>4</v>
      </c>
      <c r="H44" s="53">
        <v>43231</v>
      </c>
      <c r="I44" s="11" t="s">
        <v>120</v>
      </c>
    </row>
    <row r="45" spans="1:9" x14ac:dyDescent="0.3">
      <c r="A45" s="8">
        <f>IF(B45&lt;&gt;"",ROWS($B$6:B45),"")</f>
        <v>40</v>
      </c>
      <c r="B45" s="1" t="s">
        <v>718</v>
      </c>
      <c r="C45" s="1" t="s">
        <v>719</v>
      </c>
      <c r="D45" s="1" t="s">
        <v>39</v>
      </c>
      <c r="E45" s="21">
        <v>822.1</v>
      </c>
      <c r="F45" s="9">
        <v>487</v>
      </c>
      <c r="G45" s="9">
        <v>4</v>
      </c>
      <c r="H45" s="53">
        <v>42972</v>
      </c>
      <c r="I45" s="11" t="s">
        <v>146</v>
      </c>
    </row>
    <row r="46" spans="1:9" x14ac:dyDescent="0.3">
      <c r="A46" s="8">
        <f>IF(B46&lt;&gt;"",ROWS($B$6:B46),"")</f>
        <v>41</v>
      </c>
      <c r="B46" s="1" t="s">
        <v>583</v>
      </c>
      <c r="C46" s="1" t="s">
        <v>584</v>
      </c>
      <c r="D46" s="1" t="s">
        <v>267</v>
      </c>
      <c r="E46" s="21">
        <v>785.4</v>
      </c>
      <c r="F46" s="9">
        <v>154</v>
      </c>
      <c r="G46" s="9">
        <v>3</v>
      </c>
      <c r="H46" s="53">
        <v>43154</v>
      </c>
      <c r="I46" s="11" t="s">
        <v>428</v>
      </c>
    </row>
    <row r="47" spans="1:9" x14ac:dyDescent="0.3">
      <c r="A47" s="8">
        <f>IF(B47&lt;&gt;"",ROWS($B$6:B47),"")</f>
        <v>42</v>
      </c>
      <c r="B47" s="1" t="s">
        <v>647</v>
      </c>
      <c r="C47" s="1" t="s">
        <v>648</v>
      </c>
      <c r="D47" s="1" t="s">
        <v>298</v>
      </c>
      <c r="E47" s="21">
        <v>618</v>
      </c>
      <c r="F47" s="9">
        <v>202</v>
      </c>
      <c r="G47" s="9">
        <v>2</v>
      </c>
      <c r="H47" s="53">
        <v>43224</v>
      </c>
      <c r="I47" s="11" t="s">
        <v>137</v>
      </c>
    </row>
    <row r="48" spans="1:9" x14ac:dyDescent="0.3">
      <c r="A48" s="8">
        <f>IF(B48&lt;&gt;"",ROWS($B$6:B48),"")</f>
        <v>43</v>
      </c>
      <c r="B48" s="1" t="s">
        <v>683</v>
      </c>
      <c r="C48" s="1" t="s">
        <v>684</v>
      </c>
      <c r="D48" s="1" t="s">
        <v>291</v>
      </c>
      <c r="E48" s="21">
        <v>602</v>
      </c>
      <c r="F48" s="9">
        <v>277</v>
      </c>
      <c r="G48" s="9">
        <v>1</v>
      </c>
      <c r="H48" s="53">
        <v>43015</v>
      </c>
      <c r="I48" s="11" t="s">
        <v>513</v>
      </c>
    </row>
    <row r="49" spans="1:9" x14ac:dyDescent="0.3">
      <c r="A49" s="8">
        <f>IF(B49&lt;&gt;"",ROWS($B$6:B49),"")</f>
        <v>44</v>
      </c>
      <c r="B49" s="1" t="s">
        <v>537</v>
      </c>
      <c r="C49" s="1" t="s">
        <v>538</v>
      </c>
      <c r="D49" s="1" t="s">
        <v>539</v>
      </c>
      <c r="E49" s="21">
        <v>556</v>
      </c>
      <c r="F49" s="9">
        <v>162</v>
      </c>
      <c r="G49" s="9">
        <v>1</v>
      </c>
      <c r="H49" s="53">
        <v>42654</v>
      </c>
      <c r="I49" s="11" t="s">
        <v>513</v>
      </c>
    </row>
    <row r="50" spans="1:9" x14ac:dyDescent="0.3">
      <c r="A50" s="8">
        <f>IF(B50&lt;&gt;"",ROWS($B$6:B50),"")</f>
        <v>45</v>
      </c>
      <c r="B50" s="1" t="s">
        <v>92</v>
      </c>
      <c r="C50" s="1" t="s">
        <v>93</v>
      </c>
      <c r="D50" s="1" t="s">
        <v>39</v>
      </c>
      <c r="E50" s="21">
        <v>504.1</v>
      </c>
      <c r="F50" s="9">
        <v>260</v>
      </c>
      <c r="G50" s="9">
        <v>3</v>
      </c>
      <c r="H50" s="53">
        <v>43084</v>
      </c>
      <c r="I50" s="11" t="s">
        <v>36</v>
      </c>
    </row>
    <row r="51" spans="1:9" x14ac:dyDescent="0.3">
      <c r="A51" s="8">
        <f>IF(B51&lt;&gt;"",ROWS($B$6:B51),"")</f>
        <v>46</v>
      </c>
      <c r="B51" s="1" t="s">
        <v>697</v>
      </c>
      <c r="C51" s="1" t="s">
        <v>698</v>
      </c>
      <c r="D51" s="1" t="s">
        <v>39</v>
      </c>
      <c r="E51" s="21">
        <v>485.4</v>
      </c>
      <c r="F51" s="9">
        <v>279</v>
      </c>
      <c r="G51" s="9">
        <v>3</v>
      </c>
      <c r="H51" s="53">
        <v>43161</v>
      </c>
      <c r="I51" s="11" t="s">
        <v>54</v>
      </c>
    </row>
    <row r="52" spans="1:9" x14ac:dyDescent="0.3">
      <c r="A52" s="8">
        <f>IF(B52&lt;&gt;"",ROWS($B$6:B52),"")</f>
        <v>47</v>
      </c>
      <c r="B52" s="1" t="s">
        <v>745</v>
      </c>
      <c r="C52" s="1" t="s">
        <v>746</v>
      </c>
      <c r="D52" s="1" t="s">
        <v>39</v>
      </c>
      <c r="E52" s="21">
        <v>478.5</v>
      </c>
      <c r="F52" s="9">
        <v>325</v>
      </c>
      <c r="G52" s="9">
        <v>1</v>
      </c>
      <c r="H52" s="53">
        <v>43330</v>
      </c>
      <c r="I52" s="11" t="s">
        <v>44</v>
      </c>
    </row>
    <row r="53" spans="1:9" x14ac:dyDescent="0.3">
      <c r="A53" s="8">
        <f>IF(B53&lt;&gt;"",ROWS($B$6:B53),"")</f>
        <v>48</v>
      </c>
      <c r="B53" s="1" t="s">
        <v>438</v>
      </c>
      <c r="C53" s="1" t="s">
        <v>438</v>
      </c>
      <c r="D53" s="1" t="s">
        <v>31</v>
      </c>
      <c r="E53" s="21">
        <v>382</v>
      </c>
      <c r="F53" s="9">
        <v>35</v>
      </c>
      <c r="G53" s="9">
        <v>2</v>
      </c>
      <c r="H53" s="53">
        <v>43210</v>
      </c>
      <c r="I53" s="11" t="s">
        <v>438</v>
      </c>
    </row>
    <row r="54" spans="1:9" x14ac:dyDescent="0.3">
      <c r="A54" s="8">
        <f>IF(B54&lt;&gt;"",ROWS($B$6:B54),"")</f>
        <v>49</v>
      </c>
      <c r="B54" s="1" t="s">
        <v>561</v>
      </c>
      <c r="C54" s="1" t="s">
        <v>562</v>
      </c>
      <c r="D54" s="1" t="s">
        <v>563</v>
      </c>
      <c r="E54" s="21">
        <v>360</v>
      </c>
      <c r="F54" s="9">
        <v>85</v>
      </c>
      <c r="G54" s="9">
        <v>6</v>
      </c>
      <c r="H54" s="53">
        <v>43161</v>
      </c>
      <c r="I54" s="11" t="s">
        <v>428</v>
      </c>
    </row>
    <row r="55" spans="1:9" x14ac:dyDescent="0.3">
      <c r="A55" s="8">
        <f>IF(B55&lt;&gt;"",ROWS($B$6:B55),"")</f>
        <v>50</v>
      </c>
      <c r="B55" s="1" t="s">
        <v>303</v>
      </c>
      <c r="C55" s="1" t="s">
        <v>303</v>
      </c>
      <c r="D55" s="1" t="s">
        <v>39</v>
      </c>
      <c r="E55" s="21">
        <v>342</v>
      </c>
      <c r="F55" s="9">
        <v>136</v>
      </c>
      <c r="G55" s="9">
        <v>2</v>
      </c>
      <c r="H55" s="53">
        <v>43161</v>
      </c>
      <c r="I55" s="11" t="s">
        <v>40</v>
      </c>
    </row>
    <row r="56" spans="1:9" x14ac:dyDescent="0.3">
      <c r="A56" s="8">
        <f>IF(B56&lt;&gt;"",ROWS($B$6:B56),"")</f>
        <v>51</v>
      </c>
      <c r="B56" s="1" t="s">
        <v>634</v>
      </c>
      <c r="C56" s="1" t="s">
        <v>635</v>
      </c>
      <c r="D56" s="1" t="s">
        <v>39</v>
      </c>
      <c r="E56" s="21">
        <v>323</v>
      </c>
      <c r="F56" s="9">
        <v>59</v>
      </c>
      <c r="G56" s="9">
        <v>2</v>
      </c>
      <c r="H56" s="53">
        <v>43245</v>
      </c>
      <c r="I56" s="11" t="s">
        <v>137</v>
      </c>
    </row>
    <row r="57" spans="1:9" x14ac:dyDescent="0.3">
      <c r="A57" s="8">
        <f>IF(B57&lt;&gt;"",ROWS($B$6:B57),"")</f>
        <v>52</v>
      </c>
      <c r="B57" s="1" t="s">
        <v>274</v>
      </c>
      <c r="C57" s="1" t="s">
        <v>275</v>
      </c>
      <c r="D57" s="1" t="s">
        <v>276</v>
      </c>
      <c r="E57" s="21">
        <v>320.8</v>
      </c>
      <c r="F57" s="9">
        <v>177</v>
      </c>
      <c r="G57" s="9">
        <v>1</v>
      </c>
      <c r="H57" s="53">
        <v>43119</v>
      </c>
      <c r="I57" s="11" t="s">
        <v>29</v>
      </c>
    </row>
    <row r="58" spans="1:9" x14ac:dyDescent="0.3">
      <c r="A58" s="8">
        <f>IF(B58&lt;&gt;"",ROWS($B$6:B58),"")</f>
        <v>53</v>
      </c>
      <c r="B58" s="1" t="s">
        <v>140</v>
      </c>
      <c r="C58" s="1" t="s">
        <v>141</v>
      </c>
      <c r="D58" s="1" t="s">
        <v>848</v>
      </c>
      <c r="E58" s="21">
        <v>312</v>
      </c>
      <c r="F58" s="9">
        <v>181</v>
      </c>
      <c r="G58" s="9">
        <v>1</v>
      </c>
      <c r="H58" s="53">
        <v>43140</v>
      </c>
      <c r="I58" s="11" t="s">
        <v>29</v>
      </c>
    </row>
    <row r="59" spans="1:9" x14ac:dyDescent="0.3">
      <c r="A59" s="8">
        <f>IF(B59&lt;&gt;"",ROWS($B$6:B59),"")</f>
        <v>54</v>
      </c>
      <c r="B59" s="1" t="s">
        <v>713</v>
      </c>
      <c r="C59" s="1" t="s">
        <v>713</v>
      </c>
      <c r="D59" s="1" t="s">
        <v>31</v>
      </c>
      <c r="E59" s="21">
        <v>300</v>
      </c>
      <c r="F59" s="9">
        <v>60</v>
      </c>
      <c r="G59" s="9">
        <v>1</v>
      </c>
      <c r="H59" s="53">
        <v>41544</v>
      </c>
      <c r="I59" s="11" t="s">
        <v>714</v>
      </c>
    </row>
    <row r="60" spans="1:9" x14ac:dyDescent="0.3">
      <c r="A60" s="8">
        <f>IF(B60&lt;&gt;"",ROWS($B$6:B60),"")</f>
        <v>55</v>
      </c>
      <c r="B60" s="1" t="s">
        <v>777</v>
      </c>
      <c r="C60" s="1" t="s">
        <v>778</v>
      </c>
      <c r="D60" s="1" t="s">
        <v>276</v>
      </c>
      <c r="E60" s="21">
        <v>297.60000000000002</v>
      </c>
      <c r="F60" s="9">
        <v>204</v>
      </c>
      <c r="G60" s="9">
        <v>1</v>
      </c>
      <c r="H60" s="53">
        <v>42986</v>
      </c>
      <c r="I60" s="11" t="s">
        <v>29</v>
      </c>
    </row>
    <row r="61" spans="1:9" x14ac:dyDescent="0.3">
      <c r="A61" s="8">
        <f>IF(B61&lt;&gt;"",ROWS($B$6:B61),"")</f>
        <v>56</v>
      </c>
      <c r="B61" s="1" t="s">
        <v>121</v>
      </c>
      <c r="C61" s="1" t="s">
        <v>122</v>
      </c>
      <c r="D61" s="1" t="s">
        <v>39</v>
      </c>
      <c r="E61" s="21">
        <v>277.70999999999998</v>
      </c>
      <c r="F61" s="9">
        <v>68</v>
      </c>
      <c r="G61" s="9">
        <v>1</v>
      </c>
      <c r="H61" s="53">
        <v>43196</v>
      </c>
      <c r="I61" s="11" t="s">
        <v>114</v>
      </c>
    </row>
    <row r="62" spans="1:9" x14ac:dyDescent="0.3">
      <c r="A62" s="8">
        <f>IF(B62&lt;&gt;"",ROWS($B$6:B62),"")</f>
        <v>57</v>
      </c>
      <c r="B62" s="1" t="s">
        <v>618</v>
      </c>
      <c r="C62" s="1" t="s">
        <v>619</v>
      </c>
      <c r="D62" s="1" t="s">
        <v>620</v>
      </c>
      <c r="E62" s="21">
        <v>266</v>
      </c>
      <c r="F62" s="9">
        <v>133</v>
      </c>
      <c r="G62" s="9">
        <v>1</v>
      </c>
      <c r="H62" s="53">
        <v>42988</v>
      </c>
      <c r="I62" s="11" t="s">
        <v>513</v>
      </c>
    </row>
    <row r="63" spans="1:9" x14ac:dyDescent="0.3">
      <c r="A63" s="8">
        <f>IF(B63&lt;&gt;"",ROWS($B$6:B63),"")</f>
        <v>58</v>
      </c>
      <c r="B63" s="1" t="s">
        <v>327</v>
      </c>
      <c r="C63" s="1" t="s">
        <v>328</v>
      </c>
      <c r="D63" s="1" t="s">
        <v>298</v>
      </c>
      <c r="E63" s="21">
        <v>258.89999999999998</v>
      </c>
      <c r="F63" s="9">
        <v>50</v>
      </c>
      <c r="G63" s="9">
        <v>1</v>
      </c>
      <c r="H63" s="53">
        <v>43189</v>
      </c>
      <c r="I63" s="11" t="s">
        <v>329</v>
      </c>
    </row>
    <row r="64" spans="1:9" x14ac:dyDescent="0.3">
      <c r="A64" s="8">
        <f>IF(B64&lt;&gt;"",ROWS($B$6:B64),"")</f>
        <v>59</v>
      </c>
      <c r="B64" s="1" t="s">
        <v>764</v>
      </c>
      <c r="C64" s="1" t="s">
        <v>765</v>
      </c>
      <c r="D64" s="1" t="s">
        <v>196</v>
      </c>
      <c r="E64" s="21">
        <v>257.39999999999998</v>
      </c>
      <c r="F64" s="9">
        <v>145</v>
      </c>
      <c r="G64" s="9">
        <v>1</v>
      </c>
      <c r="H64" s="53">
        <v>42748</v>
      </c>
      <c r="I64" s="11" t="s">
        <v>29</v>
      </c>
    </row>
    <row r="65" spans="1:9" x14ac:dyDescent="0.3">
      <c r="A65" s="8">
        <f>IF(B65&lt;&gt;"",ROWS($B$6:B65),"")</f>
        <v>60</v>
      </c>
      <c r="B65" s="1" t="s">
        <v>231</v>
      </c>
      <c r="C65" s="1" t="s">
        <v>232</v>
      </c>
      <c r="D65" s="1" t="s">
        <v>233</v>
      </c>
      <c r="E65" s="21">
        <v>233</v>
      </c>
      <c r="F65" s="9">
        <v>60</v>
      </c>
      <c r="G65" s="9">
        <v>1</v>
      </c>
      <c r="H65" s="53">
        <v>43196</v>
      </c>
      <c r="I65" s="11" t="s">
        <v>126</v>
      </c>
    </row>
    <row r="66" spans="1:9" x14ac:dyDescent="0.3">
      <c r="A66" s="8">
        <f>IF(B66&lt;&gt;"",ROWS($B$6:B66),"")</f>
        <v>61</v>
      </c>
      <c r="B66" s="1" t="s">
        <v>102</v>
      </c>
      <c r="C66" s="1" t="s">
        <v>103</v>
      </c>
      <c r="D66" s="1" t="s">
        <v>39</v>
      </c>
      <c r="E66" s="21">
        <v>200</v>
      </c>
      <c r="F66" s="9">
        <v>54</v>
      </c>
      <c r="G66" s="9">
        <v>1</v>
      </c>
      <c r="H66" s="53">
        <v>43189</v>
      </c>
      <c r="I66" s="11" t="s">
        <v>49</v>
      </c>
    </row>
    <row r="67" spans="1:9" x14ac:dyDescent="0.3">
      <c r="A67" s="8">
        <f>IF(B67&lt;&gt;"",ROWS($B$6:B67),"")</f>
        <v>62</v>
      </c>
      <c r="B67" s="1" t="s">
        <v>628</v>
      </c>
      <c r="C67" s="1" t="s">
        <v>629</v>
      </c>
      <c r="D67" s="1" t="s">
        <v>630</v>
      </c>
      <c r="E67" s="21">
        <v>197</v>
      </c>
      <c r="F67" s="9">
        <v>60</v>
      </c>
      <c r="G67" s="9">
        <v>2</v>
      </c>
      <c r="H67" s="53">
        <v>43196</v>
      </c>
      <c r="I67" s="11" t="s">
        <v>329</v>
      </c>
    </row>
    <row r="68" spans="1:9" x14ac:dyDescent="0.3">
      <c r="A68" s="8">
        <f>IF(B68&lt;&gt;"",ROWS($B$6:B68),"")</f>
        <v>63</v>
      </c>
      <c r="B68" s="1" t="s">
        <v>555</v>
      </c>
      <c r="C68" s="1" t="s">
        <v>556</v>
      </c>
      <c r="D68" s="1" t="s">
        <v>276</v>
      </c>
      <c r="E68" s="21">
        <v>192</v>
      </c>
      <c r="F68" s="9">
        <v>40</v>
      </c>
      <c r="G68" s="9">
        <v>1</v>
      </c>
      <c r="H68" s="53">
        <v>43056</v>
      </c>
      <c r="I68" s="11" t="s">
        <v>428</v>
      </c>
    </row>
    <row r="69" spans="1:9" x14ac:dyDescent="0.3">
      <c r="A69" s="8">
        <f>IF(B69&lt;&gt;"",ROWS($B$6:B69),"")</f>
        <v>64</v>
      </c>
      <c r="B69" s="1" t="s">
        <v>503</v>
      </c>
      <c r="C69" s="1" t="s">
        <v>504</v>
      </c>
      <c r="D69" s="1" t="s">
        <v>39</v>
      </c>
      <c r="E69" s="21">
        <v>171</v>
      </c>
      <c r="F69" s="9">
        <v>35</v>
      </c>
      <c r="G69" s="9">
        <v>1</v>
      </c>
      <c r="H69" s="53">
        <v>43189</v>
      </c>
      <c r="I69" s="11" t="s">
        <v>329</v>
      </c>
    </row>
    <row r="70" spans="1:9" x14ac:dyDescent="0.3">
      <c r="A70" s="8">
        <f>IF(B70&lt;&gt;"",ROWS($B$6:B70),"")</f>
        <v>65</v>
      </c>
      <c r="B70" s="1" t="s">
        <v>364</v>
      </c>
      <c r="C70" s="1" t="s">
        <v>365</v>
      </c>
      <c r="D70" s="1" t="s">
        <v>366</v>
      </c>
      <c r="E70" s="21">
        <v>170.5</v>
      </c>
      <c r="F70" s="9">
        <v>41</v>
      </c>
      <c r="G70" s="9">
        <v>3</v>
      </c>
      <c r="H70" s="53">
        <v>43189</v>
      </c>
      <c r="I70" s="11" t="s">
        <v>329</v>
      </c>
    </row>
    <row r="71" spans="1:9" x14ac:dyDescent="0.3">
      <c r="A71" s="8">
        <f>IF(B71&lt;&gt;"",ROWS($B$6:B71),"")</f>
        <v>66</v>
      </c>
      <c r="B71" s="1" t="s">
        <v>615</v>
      </c>
      <c r="C71" s="1" t="s">
        <v>616</v>
      </c>
      <c r="D71" s="1" t="s">
        <v>617</v>
      </c>
      <c r="E71" s="21">
        <v>170</v>
      </c>
      <c r="F71" s="9">
        <v>35</v>
      </c>
      <c r="G71" s="9">
        <v>1</v>
      </c>
      <c r="H71" s="53">
        <v>43147</v>
      </c>
      <c r="I71" s="11" t="s">
        <v>120</v>
      </c>
    </row>
    <row r="72" spans="1:9" x14ac:dyDescent="0.3">
      <c r="A72" s="8">
        <f>IF(B72&lt;&gt;"",ROWS($B$6:B72),"")</f>
        <v>67</v>
      </c>
      <c r="B72" s="1" t="s">
        <v>598</v>
      </c>
      <c r="C72" s="1" t="s">
        <v>598</v>
      </c>
      <c r="D72" s="1" t="s">
        <v>276</v>
      </c>
      <c r="E72" s="21">
        <v>165</v>
      </c>
      <c r="F72" s="9">
        <v>28</v>
      </c>
      <c r="G72" s="9">
        <v>1</v>
      </c>
      <c r="H72" s="53">
        <v>43203</v>
      </c>
      <c r="I72" s="11" t="s">
        <v>120</v>
      </c>
    </row>
    <row r="73" spans="1:9" x14ac:dyDescent="0.3">
      <c r="A73" s="8">
        <f>IF(B73&lt;&gt;"",ROWS($B$6:B73),"")</f>
        <v>68</v>
      </c>
      <c r="B73" s="1" t="s">
        <v>649</v>
      </c>
      <c r="C73" s="1" t="s">
        <v>650</v>
      </c>
      <c r="D73" s="1" t="s">
        <v>276</v>
      </c>
      <c r="E73" s="21">
        <v>146.5</v>
      </c>
      <c r="F73" s="9">
        <v>53</v>
      </c>
      <c r="G73" s="9">
        <v>1</v>
      </c>
      <c r="H73" s="53">
        <v>43189</v>
      </c>
      <c r="I73" s="11" t="s">
        <v>329</v>
      </c>
    </row>
    <row r="74" spans="1:9" x14ac:dyDescent="0.3">
      <c r="A74" s="8">
        <f>IF(B74&lt;&gt;"",ROWS($B$6:B74),"")</f>
        <v>69</v>
      </c>
      <c r="B74" s="1" t="s">
        <v>801</v>
      </c>
      <c r="C74" s="1" t="s">
        <v>802</v>
      </c>
      <c r="D74" s="1" t="s">
        <v>177</v>
      </c>
      <c r="E74" s="21">
        <v>132.5</v>
      </c>
      <c r="F74" s="9">
        <v>41</v>
      </c>
      <c r="G74" s="9">
        <v>3</v>
      </c>
      <c r="H74" s="53">
        <v>43196</v>
      </c>
      <c r="I74" s="11" t="s">
        <v>329</v>
      </c>
    </row>
    <row r="75" spans="1:9" x14ac:dyDescent="0.3">
      <c r="A75" s="8">
        <f>IF(B75&lt;&gt;"",ROWS($B$6:B75),"")</f>
        <v>70</v>
      </c>
      <c r="B75" s="1" t="s">
        <v>524</v>
      </c>
      <c r="C75" s="1" t="s">
        <v>525</v>
      </c>
      <c r="D75" s="1" t="s">
        <v>39</v>
      </c>
      <c r="E75" s="21">
        <v>130</v>
      </c>
      <c r="F75" s="9">
        <v>36</v>
      </c>
      <c r="G75" s="9">
        <v>1</v>
      </c>
      <c r="H75" s="53">
        <v>43196</v>
      </c>
      <c r="I75" s="11" t="s">
        <v>428</v>
      </c>
    </row>
    <row r="76" spans="1:9" x14ac:dyDescent="0.3">
      <c r="A76" s="8">
        <f>IF(B76&lt;&gt;"",ROWS($B$6:B76),"")</f>
        <v>71</v>
      </c>
      <c r="B76" s="1" t="s">
        <v>639</v>
      </c>
      <c r="C76" s="1" t="s">
        <v>640</v>
      </c>
      <c r="D76" s="1" t="s">
        <v>641</v>
      </c>
      <c r="E76" s="21">
        <v>128</v>
      </c>
      <c r="F76" s="9">
        <v>64</v>
      </c>
      <c r="G76" s="9">
        <v>1</v>
      </c>
      <c r="H76" s="53">
        <v>42475</v>
      </c>
      <c r="I76" s="11" t="s">
        <v>642</v>
      </c>
    </row>
    <row r="77" spans="1:9" x14ac:dyDescent="0.3">
      <c r="A77" s="8">
        <f>IF(B77&lt;&gt;"",ROWS($B$6:B77),"")</f>
        <v>72</v>
      </c>
      <c r="B77" s="1" t="s">
        <v>501</v>
      </c>
      <c r="C77" s="1" t="s">
        <v>502</v>
      </c>
      <c r="D77" s="1" t="s">
        <v>39</v>
      </c>
      <c r="E77" s="21">
        <v>110</v>
      </c>
      <c r="F77" s="9">
        <v>55</v>
      </c>
      <c r="G77" s="9">
        <v>1</v>
      </c>
      <c r="H77" s="53">
        <v>43056</v>
      </c>
      <c r="I77" s="11" t="s">
        <v>29</v>
      </c>
    </row>
    <row r="78" spans="1:9" x14ac:dyDescent="0.3">
      <c r="A78" s="8">
        <f>IF(B78&lt;&gt;"",ROWS($B$6:B78),"")</f>
        <v>73</v>
      </c>
      <c r="B78" s="1" t="s">
        <v>849</v>
      </c>
      <c r="C78" s="1" t="s">
        <v>723</v>
      </c>
      <c r="D78" s="1" t="s">
        <v>39</v>
      </c>
      <c r="E78" s="21">
        <v>107.5</v>
      </c>
      <c r="F78" s="9">
        <v>65</v>
      </c>
      <c r="G78" s="9">
        <v>1</v>
      </c>
      <c r="H78" s="53">
        <v>42727</v>
      </c>
      <c r="I78" s="11" t="s">
        <v>40</v>
      </c>
    </row>
    <row r="79" spans="1:9" x14ac:dyDescent="0.3">
      <c r="A79" s="8">
        <f>IF(B79&lt;&gt;"",ROWS($B$6:B79),"")</f>
        <v>74</v>
      </c>
      <c r="B79" s="1" t="s">
        <v>669</v>
      </c>
      <c r="C79" s="1" t="s">
        <v>670</v>
      </c>
      <c r="D79" s="1" t="s">
        <v>276</v>
      </c>
      <c r="E79" s="21">
        <v>100</v>
      </c>
      <c r="F79" s="9">
        <v>50</v>
      </c>
      <c r="G79" s="9">
        <v>1</v>
      </c>
      <c r="H79" s="53">
        <v>42721</v>
      </c>
      <c r="I79" s="11" t="s">
        <v>513</v>
      </c>
    </row>
    <row r="80" spans="1:9" x14ac:dyDescent="0.3">
      <c r="A80" s="8">
        <f>IF(B80&lt;&gt;"",ROWS($B$6:B80),"")</f>
        <v>75</v>
      </c>
      <c r="B80" s="1" t="s">
        <v>762</v>
      </c>
      <c r="C80" s="1" t="s">
        <v>763</v>
      </c>
      <c r="D80" s="1" t="s">
        <v>276</v>
      </c>
      <c r="E80" s="21">
        <v>100</v>
      </c>
      <c r="F80" s="9">
        <v>50</v>
      </c>
      <c r="G80" s="9">
        <v>1</v>
      </c>
      <c r="H80" s="53">
        <v>42475</v>
      </c>
      <c r="I80" s="11" t="s">
        <v>642</v>
      </c>
    </row>
    <row r="81" spans="1:9" x14ac:dyDescent="0.3">
      <c r="A81" s="8">
        <f>IF(B81&lt;&gt;"",ROWS($B$6:B81),"")</f>
        <v>76</v>
      </c>
      <c r="B81" s="1" t="s">
        <v>819</v>
      </c>
      <c r="C81" s="1" t="s">
        <v>820</v>
      </c>
      <c r="D81" s="1" t="s">
        <v>821</v>
      </c>
      <c r="E81" s="21">
        <v>86</v>
      </c>
      <c r="F81" s="9">
        <v>28</v>
      </c>
      <c r="G81" s="9">
        <v>1</v>
      </c>
      <c r="H81" s="53">
        <v>43196</v>
      </c>
      <c r="I81" s="11" t="s">
        <v>329</v>
      </c>
    </row>
    <row r="82" spans="1:9" x14ac:dyDescent="0.3">
      <c r="A82" s="8">
        <f>IF(B82&lt;&gt;"",ROWS($B$6:B82),"")</f>
        <v>77</v>
      </c>
      <c r="B82" s="1" t="s">
        <v>585</v>
      </c>
      <c r="C82" s="1" t="s">
        <v>586</v>
      </c>
      <c r="D82" s="1" t="s">
        <v>382</v>
      </c>
      <c r="E82" s="21">
        <v>84</v>
      </c>
      <c r="F82" s="9">
        <v>24</v>
      </c>
      <c r="G82" s="9">
        <v>2</v>
      </c>
      <c r="H82" s="53">
        <v>43238</v>
      </c>
      <c r="I82" s="11" t="s">
        <v>146</v>
      </c>
    </row>
    <row r="83" spans="1:9" x14ac:dyDescent="0.3">
      <c r="A83" s="8">
        <f>IF(B83&lt;&gt;"",ROWS($B$6:B83),"")</f>
        <v>78</v>
      </c>
      <c r="B83" s="1" t="s">
        <v>810</v>
      </c>
      <c r="C83" s="1" t="s">
        <v>811</v>
      </c>
      <c r="D83" s="1" t="s">
        <v>812</v>
      </c>
      <c r="E83" s="21">
        <v>68</v>
      </c>
      <c r="F83" s="9">
        <v>22</v>
      </c>
      <c r="G83" s="9">
        <v>1</v>
      </c>
      <c r="H83" s="53">
        <v>43196</v>
      </c>
      <c r="I83" s="11" t="s">
        <v>329</v>
      </c>
    </row>
    <row r="84" spans="1:9" x14ac:dyDescent="0.3">
      <c r="A84" s="8">
        <f>IF(B84&lt;&gt;"",ROWS($B$6:B84),"")</f>
        <v>79</v>
      </c>
      <c r="B84" s="1" t="s">
        <v>401</v>
      </c>
      <c r="C84" s="1" t="s">
        <v>402</v>
      </c>
      <c r="D84" s="1" t="s">
        <v>39</v>
      </c>
      <c r="E84" s="21">
        <v>51.74</v>
      </c>
      <c r="F84" s="9">
        <v>8</v>
      </c>
      <c r="G84" s="9">
        <v>1</v>
      </c>
      <c r="H84" s="53">
        <v>43189</v>
      </c>
      <c r="I84" s="11" t="s">
        <v>403</v>
      </c>
    </row>
    <row r="85" spans="1:9" x14ac:dyDescent="0.3">
      <c r="A85" s="8">
        <f>IF(B85&lt;&gt;"",ROWS($B$6:B85),"")</f>
        <v>80</v>
      </c>
      <c r="B85" s="1" t="s">
        <v>699</v>
      </c>
      <c r="C85" s="1" t="s">
        <v>700</v>
      </c>
      <c r="D85" s="1" t="s">
        <v>701</v>
      </c>
      <c r="E85" s="21">
        <v>47.5</v>
      </c>
      <c r="F85" s="9">
        <v>14</v>
      </c>
      <c r="G85" s="9">
        <v>1</v>
      </c>
      <c r="H85" s="53">
        <v>43189</v>
      </c>
      <c r="I85" s="11" t="s">
        <v>329</v>
      </c>
    </row>
    <row r="86" spans="1:9" x14ac:dyDescent="0.3">
      <c r="A86" s="8">
        <f>IF(B86&lt;&gt;"",ROWS($B$6:B86),"")</f>
        <v>81</v>
      </c>
      <c r="B86" s="1" t="s">
        <v>76</v>
      </c>
      <c r="C86" s="1" t="s">
        <v>77</v>
      </c>
      <c r="D86" s="1" t="s">
        <v>39</v>
      </c>
      <c r="E86" s="21">
        <v>45</v>
      </c>
      <c r="F86" s="9">
        <v>25</v>
      </c>
      <c r="G86" s="9">
        <v>1</v>
      </c>
      <c r="H86" s="53">
        <v>43105</v>
      </c>
      <c r="I86" s="11" t="s">
        <v>54</v>
      </c>
    </row>
    <row r="87" spans="1:9" x14ac:dyDescent="0.3">
      <c r="A87" s="8">
        <f>IF(B87&lt;&gt;"",ROWS($B$6:B87),"")</f>
        <v>82</v>
      </c>
      <c r="B87" s="1" t="s">
        <v>824</v>
      </c>
      <c r="C87" s="1" t="s">
        <v>824</v>
      </c>
      <c r="D87" s="1" t="s">
        <v>276</v>
      </c>
      <c r="E87" s="21">
        <v>35</v>
      </c>
      <c r="F87" s="9">
        <v>10</v>
      </c>
      <c r="G87" s="9">
        <v>1</v>
      </c>
      <c r="H87" s="53">
        <v>43196</v>
      </c>
      <c r="I87" s="11" t="s">
        <v>329</v>
      </c>
    </row>
    <row r="88" spans="1:9" x14ac:dyDescent="0.3">
      <c r="A88" s="8">
        <f>IF(B88&lt;&gt;"",ROWS($B$6:B88),"")</f>
        <v>83</v>
      </c>
      <c r="B88" s="1" t="s">
        <v>825</v>
      </c>
      <c r="C88" s="1" t="s">
        <v>825</v>
      </c>
      <c r="D88" s="1" t="s">
        <v>826</v>
      </c>
      <c r="E88" s="21">
        <v>31</v>
      </c>
      <c r="F88" s="9">
        <v>8</v>
      </c>
      <c r="G88" s="9">
        <v>1</v>
      </c>
      <c r="H88" s="53">
        <v>43196</v>
      </c>
      <c r="I88" s="11" t="s">
        <v>329</v>
      </c>
    </row>
    <row r="89" spans="1:9" x14ac:dyDescent="0.3">
      <c r="A89" s="8">
        <f>IF(B89&lt;&gt;"",ROWS($B$6:B89),"")</f>
        <v>84</v>
      </c>
      <c r="B89" s="1" t="s">
        <v>751</v>
      </c>
      <c r="C89" s="1" t="s">
        <v>752</v>
      </c>
      <c r="D89" s="1" t="s">
        <v>753</v>
      </c>
      <c r="E89" s="21">
        <v>22</v>
      </c>
      <c r="F89" s="9">
        <v>7</v>
      </c>
      <c r="G89" s="9">
        <v>1</v>
      </c>
      <c r="H89" s="53">
        <v>43224</v>
      </c>
      <c r="I89" s="11" t="s">
        <v>448</v>
      </c>
    </row>
    <row r="90" spans="1:9" x14ac:dyDescent="0.3">
      <c r="A90" s="8">
        <f>IF(B90&lt;&gt;"",ROWS($B$6:B90),"")</f>
        <v>85</v>
      </c>
      <c r="B90" s="1" t="s">
        <v>685</v>
      </c>
      <c r="C90" s="1" t="s">
        <v>686</v>
      </c>
      <c r="D90" s="1" t="s">
        <v>687</v>
      </c>
      <c r="E90" s="21">
        <v>7</v>
      </c>
      <c r="F90" s="9">
        <v>2</v>
      </c>
      <c r="G90" s="9">
        <v>1</v>
      </c>
      <c r="H90" s="53">
        <v>43189</v>
      </c>
      <c r="I90" s="11" t="s">
        <v>329</v>
      </c>
    </row>
    <row r="91" spans="1:9" x14ac:dyDescent="0.3">
      <c r="E91" s="19">
        <f>SUBTOTAL(109,Table3_Birželis[Pajamos])</f>
        <v>1118541.51</v>
      </c>
      <c r="F91" s="12">
        <f>SUBTOTAL(109,Table3_Birželis[Žiūrovų skaičius])</f>
        <v>223818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9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19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42</v>
      </c>
      <c r="C6" s="1" t="s">
        <v>43</v>
      </c>
      <c r="D6" s="1" t="s">
        <v>39</v>
      </c>
      <c r="E6" s="21">
        <v>456797.17</v>
      </c>
      <c r="F6" s="9">
        <v>94506</v>
      </c>
      <c r="G6" s="9">
        <v>17</v>
      </c>
      <c r="H6" s="53">
        <v>43294</v>
      </c>
      <c r="I6" s="11" t="s">
        <v>44</v>
      </c>
    </row>
    <row r="7" spans="1:9" x14ac:dyDescent="0.3">
      <c r="A7" s="8">
        <f>IF(B7&lt;&gt;"",ROWS($B$6:B7),"")</f>
        <v>2</v>
      </c>
      <c r="B7" s="1" t="s">
        <v>118</v>
      </c>
      <c r="C7" s="1" t="s">
        <v>119</v>
      </c>
      <c r="D7" s="1" t="s">
        <v>39</v>
      </c>
      <c r="E7" s="21">
        <v>101708.66</v>
      </c>
      <c r="F7" s="9">
        <v>18341</v>
      </c>
      <c r="G7" s="9">
        <v>18</v>
      </c>
      <c r="H7" s="53">
        <v>43280</v>
      </c>
      <c r="I7" s="11" t="s">
        <v>120</v>
      </c>
    </row>
    <row r="8" spans="1:9" x14ac:dyDescent="0.3">
      <c r="A8" s="8">
        <f>IF(B8&lt;&gt;"",ROWS($B$6:B8),"")</f>
        <v>3</v>
      </c>
      <c r="B8" s="1" t="s">
        <v>100</v>
      </c>
      <c r="C8" s="1" t="s">
        <v>101</v>
      </c>
      <c r="D8" s="1" t="s">
        <v>39</v>
      </c>
      <c r="E8" s="21">
        <v>96335.24</v>
      </c>
      <c r="F8" s="9">
        <v>16746</v>
      </c>
      <c r="G8" s="9">
        <v>18</v>
      </c>
      <c r="H8" s="53">
        <v>43301</v>
      </c>
      <c r="I8" s="11" t="s">
        <v>40</v>
      </c>
    </row>
    <row r="9" spans="1:9" x14ac:dyDescent="0.3">
      <c r="A9" s="8">
        <f>IF(B9&lt;&gt;"",ROWS($B$6:B9),"")</f>
        <v>4</v>
      </c>
      <c r="B9" s="1" t="s">
        <v>165</v>
      </c>
      <c r="C9" s="1" t="s">
        <v>166</v>
      </c>
      <c r="D9" s="1" t="s">
        <v>39</v>
      </c>
      <c r="E9" s="21">
        <v>78265.759999999995</v>
      </c>
      <c r="F9" s="9">
        <v>13570</v>
      </c>
      <c r="G9" s="9">
        <v>25</v>
      </c>
      <c r="H9" s="53">
        <v>43287</v>
      </c>
      <c r="I9" s="11" t="s">
        <v>54</v>
      </c>
    </row>
    <row r="10" spans="1:9" x14ac:dyDescent="0.3">
      <c r="A10" s="8">
        <f>IF(B10&lt;&gt;"",ROWS($B$6:B10),"")</f>
        <v>5</v>
      </c>
      <c r="B10" s="1" t="s">
        <v>155</v>
      </c>
      <c r="C10" s="1" t="s">
        <v>156</v>
      </c>
      <c r="D10" s="1" t="s">
        <v>39</v>
      </c>
      <c r="E10" s="21">
        <v>77216.78</v>
      </c>
      <c r="F10" s="9">
        <v>12836</v>
      </c>
      <c r="G10" s="9">
        <v>15</v>
      </c>
      <c r="H10" s="53">
        <v>43294</v>
      </c>
      <c r="I10" s="11" t="s">
        <v>40</v>
      </c>
    </row>
    <row r="11" spans="1:9" x14ac:dyDescent="0.3">
      <c r="A11" s="8">
        <f>IF(B11&lt;&gt;"",ROWS($B$6:B11),"")</f>
        <v>6</v>
      </c>
      <c r="B11" s="1" t="s">
        <v>159</v>
      </c>
      <c r="C11" s="1" t="s">
        <v>160</v>
      </c>
      <c r="D11" s="1" t="s">
        <v>39</v>
      </c>
      <c r="E11" s="21">
        <v>71782.23</v>
      </c>
      <c r="F11" s="9">
        <v>16149</v>
      </c>
      <c r="G11" s="9">
        <v>14</v>
      </c>
      <c r="H11" s="53">
        <v>43280</v>
      </c>
      <c r="I11" s="11" t="s">
        <v>29</v>
      </c>
    </row>
    <row r="12" spans="1:9" x14ac:dyDescent="0.3">
      <c r="A12" s="8">
        <f>IF(B12&lt;&gt;"",ROWS($B$6:B12),"")</f>
        <v>7</v>
      </c>
      <c r="B12" s="1" t="s">
        <v>190</v>
      </c>
      <c r="C12" s="1" t="s">
        <v>191</v>
      </c>
      <c r="D12" s="1" t="s">
        <v>39</v>
      </c>
      <c r="E12" s="21">
        <v>56212.9</v>
      </c>
      <c r="F12" s="9">
        <v>9936</v>
      </c>
      <c r="G12" s="9">
        <v>16</v>
      </c>
      <c r="H12" s="53">
        <v>43280</v>
      </c>
      <c r="I12" s="11" t="s">
        <v>49</v>
      </c>
    </row>
    <row r="13" spans="1:9" x14ac:dyDescent="0.3">
      <c r="A13" s="8">
        <f>IF(B13&lt;&gt;"",ROWS($B$6:B13),"")</f>
        <v>8</v>
      </c>
      <c r="B13" s="1" t="s">
        <v>78</v>
      </c>
      <c r="C13" s="1" t="s">
        <v>79</v>
      </c>
      <c r="D13" s="1" t="s">
        <v>39</v>
      </c>
      <c r="E13" s="21">
        <v>51600.59</v>
      </c>
      <c r="F13" s="9">
        <v>9034</v>
      </c>
      <c r="G13" s="9">
        <v>10</v>
      </c>
      <c r="H13" s="53">
        <v>43259</v>
      </c>
      <c r="I13" s="11" t="s">
        <v>40</v>
      </c>
    </row>
    <row r="14" spans="1:9" x14ac:dyDescent="0.3">
      <c r="A14" s="8">
        <f>IF(B14&lt;&gt;"",ROWS($B$6:B14),"")</f>
        <v>9</v>
      </c>
      <c r="B14" s="1" t="s">
        <v>169</v>
      </c>
      <c r="C14" s="1" t="s">
        <v>170</v>
      </c>
      <c r="D14" s="1" t="s">
        <v>39</v>
      </c>
      <c r="E14" s="21">
        <v>49331.98</v>
      </c>
      <c r="F14" s="9">
        <v>8713</v>
      </c>
      <c r="G14" s="9">
        <v>12</v>
      </c>
      <c r="H14" s="53">
        <v>43301</v>
      </c>
      <c r="I14" s="11" t="s">
        <v>44</v>
      </c>
    </row>
    <row r="15" spans="1:9" x14ac:dyDescent="0.3">
      <c r="A15" s="8">
        <f>IF(B15&lt;&gt;"",ROWS($B$6:B15),"")</f>
        <v>10</v>
      </c>
      <c r="B15" s="1" t="s">
        <v>104</v>
      </c>
      <c r="C15" s="1" t="s">
        <v>105</v>
      </c>
      <c r="D15" s="1" t="s">
        <v>39</v>
      </c>
      <c r="E15" s="21">
        <v>43610.28</v>
      </c>
      <c r="F15" s="9">
        <v>7702</v>
      </c>
      <c r="G15" s="9">
        <v>12</v>
      </c>
      <c r="H15" s="53">
        <v>43266</v>
      </c>
      <c r="I15" s="11" t="s">
        <v>49</v>
      </c>
    </row>
    <row r="16" spans="1:9" x14ac:dyDescent="0.3">
      <c r="A16" s="8">
        <f>IF(B16&lt;&gt;"",ROWS($B$6:B16),"")</f>
        <v>11</v>
      </c>
      <c r="B16" s="1" t="s">
        <v>270</v>
      </c>
      <c r="C16" s="1" t="s">
        <v>271</v>
      </c>
      <c r="D16" s="1" t="s">
        <v>39</v>
      </c>
      <c r="E16" s="21">
        <v>31366.81</v>
      </c>
      <c r="F16" s="9">
        <v>5694</v>
      </c>
      <c r="G16" s="9">
        <v>14</v>
      </c>
      <c r="H16" s="53">
        <v>43280</v>
      </c>
      <c r="I16" s="11" t="s">
        <v>29</v>
      </c>
    </row>
    <row r="17" spans="1:9" x14ac:dyDescent="0.3">
      <c r="A17" s="8">
        <f>IF(B17&lt;&gt;"",ROWS($B$6:B17),"")</f>
        <v>12</v>
      </c>
      <c r="B17" s="1" t="s">
        <v>186</v>
      </c>
      <c r="C17" s="1" t="s">
        <v>187</v>
      </c>
      <c r="D17" s="1" t="s">
        <v>39</v>
      </c>
      <c r="E17" s="21">
        <v>25971.25</v>
      </c>
      <c r="F17" s="9">
        <v>4708</v>
      </c>
      <c r="G17" s="9">
        <v>13</v>
      </c>
      <c r="H17" s="53">
        <v>43308</v>
      </c>
      <c r="I17" s="11" t="s">
        <v>40</v>
      </c>
    </row>
    <row r="18" spans="1:9" x14ac:dyDescent="0.3">
      <c r="A18" s="8">
        <f>IF(B18&lt;&gt;"",ROWS($B$6:B18),"")</f>
        <v>13</v>
      </c>
      <c r="B18" s="1" t="s">
        <v>362</v>
      </c>
      <c r="C18" s="1" t="s">
        <v>362</v>
      </c>
      <c r="D18" s="1" t="s">
        <v>31</v>
      </c>
      <c r="E18" s="21">
        <v>22565.3</v>
      </c>
      <c r="F18" s="9">
        <v>6343</v>
      </c>
      <c r="G18" s="9">
        <v>17</v>
      </c>
      <c r="H18" s="53">
        <v>43287</v>
      </c>
      <c r="I18" s="11" t="s">
        <v>363</v>
      </c>
    </row>
    <row r="19" spans="1:9" x14ac:dyDescent="0.3">
      <c r="A19" s="8">
        <f>IF(B19&lt;&gt;"",ROWS($B$6:B19),"")</f>
        <v>14</v>
      </c>
      <c r="B19" s="1" t="s">
        <v>143</v>
      </c>
      <c r="C19" s="1" t="s">
        <v>144</v>
      </c>
      <c r="D19" s="1" t="s">
        <v>145</v>
      </c>
      <c r="E19" s="21">
        <v>22447.34</v>
      </c>
      <c r="F19" s="9">
        <v>4107</v>
      </c>
      <c r="G19" s="9">
        <v>13</v>
      </c>
      <c r="H19" s="53">
        <v>43266</v>
      </c>
      <c r="I19" s="11" t="s">
        <v>146</v>
      </c>
    </row>
    <row r="20" spans="1:9" x14ac:dyDescent="0.3">
      <c r="A20" s="8">
        <f>IF(B20&lt;&gt;"",ROWS($B$6:B20),"")</f>
        <v>15</v>
      </c>
      <c r="B20" s="1" t="s">
        <v>378</v>
      </c>
      <c r="C20" s="1" t="s">
        <v>379</v>
      </c>
      <c r="D20" s="1" t="s">
        <v>177</v>
      </c>
      <c r="E20" s="21">
        <v>21960.86</v>
      </c>
      <c r="F20" s="9">
        <v>4002</v>
      </c>
      <c r="G20" s="9">
        <v>11</v>
      </c>
      <c r="H20" s="53">
        <v>43294</v>
      </c>
      <c r="I20" s="11" t="s">
        <v>29</v>
      </c>
    </row>
    <row r="21" spans="1:9" x14ac:dyDescent="0.3">
      <c r="A21" s="8">
        <f>IF(B21&lt;&gt;"",ROWS($B$6:B21),"")</f>
        <v>16</v>
      </c>
      <c r="B21" s="1" t="s">
        <v>134</v>
      </c>
      <c r="C21" s="1" t="s">
        <v>135</v>
      </c>
      <c r="D21" s="1" t="s">
        <v>136</v>
      </c>
      <c r="E21" s="21">
        <v>18199.93</v>
      </c>
      <c r="F21" s="9">
        <v>4160</v>
      </c>
      <c r="G21" s="9">
        <v>13</v>
      </c>
      <c r="H21" s="53">
        <v>43252</v>
      </c>
      <c r="I21" s="11" t="s">
        <v>137</v>
      </c>
    </row>
    <row r="22" spans="1:9" x14ac:dyDescent="0.3">
      <c r="A22" s="8">
        <f>IF(B22&lt;&gt;"",ROWS($B$6:B22),"")</f>
        <v>17</v>
      </c>
      <c r="B22" s="1" t="s">
        <v>259</v>
      </c>
      <c r="C22" s="1" t="s">
        <v>260</v>
      </c>
      <c r="D22" s="1" t="s">
        <v>177</v>
      </c>
      <c r="E22" s="21">
        <v>15210.86</v>
      </c>
      <c r="F22" s="9">
        <v>2578</v>
      </c>
      <c r="G22" s="9">
        <v>7</v>
      </c>
      <c r="H22" s="53">
        <v>43273</v>
      </c>
      <c r="I22" s="11" t="s">
        <v>29</v>
      </c>
    </row>
    <row r="23" spans="1:9" x14ac:dyDescent="0.3">
      <c r="A23" s="8">
        <f>IF(B23&lt;&gt;"",ROWS($B$6:B23),"")</f>
        <v>18</v>
      </c>
      <c r="B23" s="1" t="s">
        <v>387</v>
      </c>
      <c r="C23" s="1" t="s">
        <v>388</v>
      </c>
      <c r="D23" s="1" t="s">
        <v>39</v>
      </c>
      <c r="E23" s="21">
        <v>11816.01</v>
      </c>
      <c r="F23" s="9">
        <v>2188</v>
      </c>
      <c r="G23" s="9">
        <v>11</v>
      </c>
      <c r="H23" s="53">
        <v>43308</v>
      </c>
      <c r="I23" s="11" t="s">
        <v>361</v>
      </c>
    </row>
    <row r="24" spans="1:9" x14ac:dyDescent="0.3">
      <c r="A24" s="8">
        <f>IF(B24&lt;&gt;"",ROWS($B$6:B24),"")</f>
        <v>19</v>
      </c>
      <c r="B24" s="1" t="s">
        <v>320</v>
      </c>
      <c r="C24" s="1" t="s">
        <v>321</v>
      </c>
      <c r="D24" s="1" t="s">
        <v>39</v>
      </c>
      <c r="E24" s="21">
        <v>11429.45</v>
      </c>
      <c r="F24" s="9">
        <v>2091</v>
      </c>
      <c r="G24" s="9">
        <v>10</v>
      </c>
      <c r="H24" s="53">
        <v>43308</v>
      </c>
      <c r="I24" s="11" t="s">
        <v>29</v>
      </c>
    </row>
    <row r="25" spans="1:9" x14ac:dyDescent="0.3">
      <c r="A25" s="8">
        <f>IF(B25&lt;&gt;"",ROWS($B$6:B25),"")</f>
        <v>20</v>
      </c>
      <c r="B25" s="1" t="s">
        <v>485</v>
      </c>
      <c r="C25" s="1" t="s">
        <v>486</v>
      </c>
      <c r="D25" s="1" t="s">
        <v>310</v>
      </c>
      <c r="E25" s="21">
        <v>10870.43</v>
      </c>
      <c r="F25" s="9">
        <v>2014</v>
      </c>
      <c r="G25" s="9">
        <v>15</v>
      </c>
      <c r="H25" s="53">
        <v>43287</v>
      </c>
      <c r="I25" s="11" t="s">
        <v>146</v>
      </c>
    </row>
    <row r="26" spans="1:9" x14ac:dyDescent="0.3">
      <c r="A26" s="8">
        <f>IF(B26&lt;&gt;"",ROWS($B$6:B26),"")</f>
        <v>21</v>
      </c>
      <c r="B26" s="1" t="s">
        <v>499</v>
      </c>
      <c r="C26" s="1" t="s">
        <v>500</v>
      </c>
      <c r="D26" s="1" t="s">
        <v>177</v>
      </c>
      <c r="E26" s="21">
        <v>9732</v>
      </c>
      <c r="F26" s="9">
        <v>1766</v>
      </c>
      <c r="G26" s="9">
        <v>10</v>
      </c>
      <c r="H26" s="53">
        <v>43287</v>
      </c>
      <c r="I26" s="11" t="s">
        <v>126</v>
      </c>
    </row>
    <row r="27" spans="1:9" x14ac:dyDescent="0.3">
      <c r="A27" s="8">
        <f>IF(B27&lt;&gt;"",ROWS($B$6:B27),"")</f>
        <v>22</v>
      </c>
      <c r="B27" s="1" t="s">
        <v>443</v>
      </c>
      <c r="C27" s="1" t="s">
        <v>444</v>
      </c>
      <c r="D27" s="1" t="s">
        <v>445</v>
      </c>
      <c r="E27" s="21">
        <v>9726.8799999999992</v>
      </c>
      <c r="F27" s="9">
        <v>1792</v>
      </c>
      <c r="G27" s="9">
        <v>15</v>
      </c>
      <c r="H27" s="53">
        <v>43308</v>
      </c>
      <c r="I27" s="11" t="s">
        <v>146</v>
      </c>
    </row>
    <row r="28" spans="1:9" x14ac:dyDescent="0.3">
      <c r="A28" s="8">
        <f>IF(B28&lt;&gt;"",ROWS($B$6:B28),"")</f>
        <v>23</v>
      </c>
      <c r="B28" s="1" t="s">
        <v>494</v>
      </c>
      <c r="C28" s="1" t="s">
        <v>495</v>
      </c>
      <c r="D28" s="1" t="s">
        <v>39</v>
      </c>
      <c r="E28" s="21">
        <v>9660</v>
      </c>
      <c r="F28" s="9">
        <v>1838</v>
      </c>
      <c r="G28" s="9">
        <v>12</v>
      </c>
      <c r="H28" s="53">
        <v>43301</v>
      </c>
      <c r="I28" s="11" t="s">
        <v>126</v>
      </c>
    </row>
    <row r="29" spans="1:9" x14ac:dyDescent="0.3">
      <c r="A29" s="8">
        <f>IF(B29&lt;&gt;"",ROWS($B$6:B29),"")</f>
        <v>24</v>
      </c>
      <c r="B29" s="1" t="s">
        <v>62</v>
      </c>
      <c r="C29" s="1" t="s">
        <v>62</v>
      </c>
      <c r="D29" s="1" t="s">
        <v>39</v>
      </c>
      <c r="E29" s="21">
        <v>9356.4599999999991</v>
      </c>
      <c r="F29" s="9">
        <v>1548</v>
      </c>
      <c r="G29" s="9">
        <v>4</v>
      </c>
      <c r="H29" s="53">
        <v>43238</v>
      </c>
      <c r="I29" s="11" t="s">
        <v>36</v>
      </c>
    </row>
    <row r="30" spans="1:9" x14ac:dyDescent="0.3">
      <c r="A30" s="8">
        <f>IF(B30&lt;&gt;"",ROWS($B$6:B30),"")</f>
        <v>25</v>
      </c>
      <c r="B30" s="1" t="s">
        <v>188</v>
      </c>
      <c r="C30" s="1" t="s">
        <v>189</v>
      </c>
      <c r="D30" s="1" t="s">
        <v>177</v>
      </c>
      <c r="E30" s="21">
        <v>8731</v>
      </c>
      <c r="F30" s="9">
        <v>2271</v>
      </c>
      <c r="G30" s="9">
        <v>10</v>
      </c>
      <c r="H30" s="53">
        <v>43259</v>
      </c>
      <c r="I30" s="11" t="s">
        <v>126</v>
      </c>
    </row>
    <row r="31" spans="1:9" x14ac:dyDescent="0.3">
      <c r="A31" s="8">
        <f>IF(B31&lt;&gt;"",ROWS($B$6:B31),"")</f>
        <v>26</v>
      </c>
      <c r="B31" s="1" t="s">
        <v>152</v>
      </c>
      <c r="C31" s="1" t="s">
        <v>153</v>
      </c>
      <c r="D31" s="1" t="s">
        <v>39</v>
      </c>
      <c r="E31" s="21">
        <v>7803.77</v>
      </c>
      <c r="F31" s="9">
        <v>1368</v>
      </c>
      <c r="G31" s="9">
        <v>3</v>
      </c>
      <c r="H31" s="53">
        <v>43252</v>
      </c>
      <c r="I31" s="11" t="s">
        <v>29</v>
      </c>
    </row>
    <row r="32" spans="1:9" x14ac:dyDescent="0.3">
      <c r="A32" s="8">
        <f>IF(B32&lt;&gt;"",ROWS($B$6:B32),"")</f>
        <v>27</v>
      </c>
      <c r="B32" s="1" t="s">
        <v>570</v>
      </c>
      <c r="C32" s="1" t="s">
        <v>571</v>
      </c>
      <c r="D32" s="1" t="s">
        <v>39</v>
      </c>
      <c r="E32" s="21">
        <v>6189.81</v>
      </c>
      <c r="F32" s="9">
        <v>1137</v>
      </c>
      <c r="G32" s="9">
        <v>13</v>
      </c>
      <c r="H32" s="53">
        <v>43294</v>
      </c>
      <c r="I32" s="11" t="s">
        <v>137</v>
      </c>
    </row>
    <row r="33" spans="1:9" x14ac:dyDescent="0.3">
      <c r="A33" s="8">
        <f>IF(B33&lt;&gt;"",ROWS($B$6:B33),"")</f>
        <v>28</v>
      </c>
      <c r="B33" s="1" t="s">
        <v>576</v>
      </c>
      <c r="C33" s="1" t="s">
        <v>577</v>
      </c>
      <c r="D33" s="1" t="s">
        <v>578</v>
      </c>
      <c r="E33" s="21">
        <v>5820.26</v>
      </c>
      <c r="F33" s="9">
        <v>1154</v>
      </c>
      <c r="G33" s="9">
        <v>15</v>
      </c>
      <c r="H33" s="53">
        <v>43287</v>
      </c>
      <c r="I33" s="11" t="s">
        <v>29</v>
      </c>
    </row>
    <row r="34" spans="1:9" x14ac:dyDescent="0.3">
      <c r="A34" s="8">
        <f>IF(B34&lt;&gt;"",ROWS($B$6:B34),"")</f>
        <v>29</v>
      </c>
      <c r="B34" s="1" t="s">
        <v>218</v>
      </c>
      <c r="C34" s="1" t="s">
        <v>219</v>
      </c>
      <c r="D34" s="1" t="s">
        <v>220</v>
      </c>
      <c r="E34" s="21">
        <v>5497.46</v>
      </c>
      <c r="F34" s="9">
        <v>1296</v>
      </c>
      <c r="G34" s="9">
        <v>5</v>
      </c>
      <c r="H34" s="53">
        <v>43238</v>
      </c>
      <c r="I34" s="11" t="s">
        <v>29</v>
      </c>
    </row>
    <row r="35" spans="1:9" x14ac:dyDescent="0.3">
      <c r="A35" s="8">
        <f>IF(B35&lt;&gt;"",ROWS($B$6:B35),"")</f>
        <v>30</v>
      </c>
      <c r="B35" s="1" t="s">
        <v>80</v>
      </c>
      <c r="C35" s="1" t="s">
        <v>80</v>
      </c>
      <c r="D35" s="1" t="s">
        <v>31</v>
      </c>
      <c r="E35" s="21">
        <v>5006.1499999999996</v>
      </c>
      <c r="F35" s="9">
        <v>2285</v>
      </c>
      <c r="G35" s="9">
        <v>10</v>
      </c>
      <c r="H35" s="53">
        <v>43189</v>
      </c>
      <c r="I35" s="11" t="s">
        <v>81</v>
      </c>
    </row>
    <row r="36" spans="1:9" x14ac:dyDescent="0.3">
      <c r="A36" s="8">
        <f>IF(B36&lt;&gt;"",ROWS($B$6:B36),"")</f>
        <v>31</v>
      </c>
      <c r="B36" s="1" t="s">
        <v>581</v>
      </c>
      <c r="C36" s="1" t="s">
        <v>582</v>
      </c>
      <c r="D36" s="1" t="s">
        <v>324</v>
      </c>
      <c r="E36" s="21">
        <v>4617</v>
      </c>
      <c r="F36" s="9">
        <v>897</v>
      </c>
      <c r="G36" s="9">
        <v>6</v>
      </c>
      <c r="H36" s="53">
        <v>43301</v>
      </c>
      <c r="I36" s="11" t="s">
        <v>396</v>
      </c>
    </row>
    <row r="37" spans="1:9" x14ac:dyDescent="0.3">
      <c r="A37" s="8">
        <f>IF(B37&lt;&gt;"",ROWS($B$6:B37),"")</f>
        <v>32</v>
      </c>
      <c r="B37" s="1" t="s">
        <v>468</v>
      </c>
      <c r="C37" s="1" t="s">
        <v>469</v>
      </c>
      <c r="D37" s="1" t="s">
        <v>177</v>
      </c>
      <c r="E37" s="21">
        <v>3772</v>
      </c>
      <c r="F37" s="9">
        <v>888</v>
      </c>
      <c r="G37" s="9">
        <v>3</v>
      </c>
      <c r="H37" s="53">
        <v>43273</v>
      </c>
      <c r="I37" s="11" t="s">
        <v>126</v>
      </c>
    </row>
    <row r="38" spans="1:9" x14ac:dyDescent="0.3">
      <c r="A38" s="8">
        <f>IF(B38&lt;&gt;"",ROWS($B$6:B38),"")</f>
        <v>33</v>
      </c>
      <c r="B38" s="1" t="s">
        <v>171</v>
      </c>
      <c r="C38" s="1" t="s">
        <v>172</v>
      </c>
      <c r="D38" s="1" t="s">
        <v>39</v>
      </c>
      <c r="E38" s="21">
        <v>2547</v>
      </c>
      <c r="F38" s="9">
        <v>468</v>
      </c>
      <c r="G38" s="9">
        <v>2</v>
      </c>
      <c r="H38" s="53">
        <v>43231</v>
      </c>
      <c r="I38" s="11" t="s">
        <v>126</v>
      </c>
    </row>
    <row r="39" spans="1:9" x14ac:dyDescent="0.3">
      <c r="A39" s="8">
        <f>IF(B39&lt;&gt;"",ROWS($B$6:B39),"")</f>
        <v>34</v>
      </c>
      <c r="B39" s="1" t="s">
        <v>289</v>
      </c>
      <c r="C39" s="1" t="s">
        <v>290</v>
      </c>
      <c r="D39" s="1" t="s">
        <v>291</v>
      </c>
      <c r="E39" s="21">
        <v>2496</v>
      </c>
      <c r="F39" s="9">
        <v>620</v>
      </c>
      <c r="G39" s="9">
        <v>3</v>
      </c>
      <c r="H39" s="53">
        <v>43245</v>
      </c>
      <c r="I39" s="11" t="s">
        <v>120</v>
      </c>
    </row>
    <row r="40" spans="1:9" x14ac:dyDescent="0.3">
      <c r="A40" s="8">
        <f>IF(B40&lt;&gt;"",ROWS($B$6:B40),"")</f>
        <v>35</v>
      </c>
      <c r="B40" s="1" t="s">
        <v>383</v>
      </c>
      <c r="C40" s="1" t="s">
        <v>383</v>
      </c>
      <c r="D40" s="1" t="s">
        <v>31</v>
      </c>
      <c r="E40" s="21">
        <v>1752</v>
      </c>
      <c r="F40" s="9">
        <v>323</v>
      </c>
      <c r="G40" s="9">
        <v>4</v>
      </c>
      <c r="H40" s="53">
        <v>43077</v>
      </c>
      <c r="I40" s="11" t="s">
        <v>384</v>
      </c>
    </row>
    <row r="41" spans="1:9" x14ac:dyDescent="0.3">
      <c r="A41" s="8">
        <f>IF(B41&lt;&gt;"",ROWS($B$6:B41),"")</f>
        <v>36</v>
      </c>
      <c r="B41" s="1" t="s">
        <v>163</v>
      </c>
      <c r="C41" s="1" t="s">
        <v>163</v>
      </c>
      <c r="D41" s="1" t="s">
        <v>31</v>
      </c>
      <c r="E41" s="21">
        <v>1379.9</v>
      </c>
      <c r="F41" s="9">
        <v>320</v>
      </c>
      <c r="G41" s="9">
        <v>4</v>
      </c>
      <c r="H41" s="53">
        <v>43140</v>
      </c>
      <c r="I41" s="11" t="s">
        <v>164</v>
      </c>
    </row>
    <row r="42" spans="1:9" x14ac:dyDescent="0.3">
      <c r="A42" s="8">
        <f>IF(B42&lt;&gt;"",ROWS($B$6:B42),"")</f>
        <v>37</v>
      </c>
      <c r="B42" s="1" t="s">
        <v>492</v>
      </c>
      <c r="C42" s="1" t="s">
        <v>493</v>
      </c>
      <c r="D42" s="1" t="s">
        <v>276</v>
      </c>
      <c r="E42" s="21">
        <v>1092</v>
      </c>
      <c r="F42" s="9">
        <v>193</v>
      </c>
      <c r="G42" s="9">
        <v>1</v>
      </c>
      <c r="H42" s="53">
        <v>43259</v>
      </c>
      <c r="I42" s="11" t="s">
        <v>126</v>
      </c>
    </row>
    <row r="43" spans="1:9" x14ac:dyDescent="0.3">
      <c r="A43" s="8">
        <f>IF(B43&lt;&gt;"",ROWS($B$6:B43),"")</f>
        <v>38</v>
      </c>
      <c r="B43" s="1" t="s">
        <v>412</v>
      </c>
      <c r="C43" s="1" t="s">
        <v>413</v>
      </c>
      <c r="D43" s="1" t="s">
        <v>414</v>
      </c>
      <c r="E43" s="21">
        <v>862.62</v>
      </c>
      <c r="F43" s="9">
        <v>412</v>
      </c>
      <c r="G43" s="9">
        <v>2</v>
      </c>
      <c r="H43" s="53">
        <v>43231</v>
      </c>
      <c r="I43" s="11" t="s">
        <v>120</v>
      </c>
    </row>
    <row r="44" spans="1:9" x14ac:dyDescent="0.3">
      <c r="A44" s="8">
        <f>IF(B44&lt;&gt;"",ROWS($B$6:B44),"")</f>
        <v>39</v>
      </c>
      <c r="B44" s="1" t="s">
        <v>407</v>
      </c>
      <c r="C44" s="1" t="s">
        <v>408</v>
      </c>
      <c r="D44" s="1" t="s">
        <v>409</v>
      </c>
      <c r="E44" s="21">
        <v>798</v>
      </c>
      <c r="F44" s="9">
        <v>244</v>
      </c>
      <c r="G44" s="9">
        <v>2</v>
      </c>
      <c r="H44" s="53">
        <v>43224</v>
      </c>
      <c r="I44" s="11" t="s">
        <v>120</v>
      </c>
    </row>
    <row r="45" spans="1:9" x14ac:dyDescent="0.3">
      <c r="A45" s="8">
        <f>IF(B45&lt;&gt;"",ROWS($B$6:B45),"")</f>
        <v>40</v>
      </c>
      <c r="B45" s="1" t="s">
        <v>720</v>
      </c>
      <c r="C45" s="1" t="s">
        <v>721</v>
      </c>
      <c r="D45" s="1" t="s">
        <v>39</v>
      </c>
      <c r="E45" s="21">
        <v>706.1</v>
      </c>
      <c r="F45" s="9">
        <v>408</v>
      </c>
      <c r="G45" s="9">
        <v>4</v>
      </c>
      <c r="H45" s="53">
        <v>42839</v>
      </c>
      <c r="I45" s="11" t="s">
        <v>36</v>
      </c>
    </row>
    <row r="46" spans="1:9" x14ac:dyDescent="0.3">
      <c r="A46" s="8">
        <f>IF(B46&lt;&gt;"",ROWS($B$6:B46),"")</f>
        <v>41</v>
      </c>
      <c r="B46" s="1" t="s">
        <v>697</v>
      </c>
      <c r="C46" s="1" t="s">
        <v>698</v>
      </c>
      <c r="D46" s="1" t="s">
        <v>39</v>
      </c>
      <c r="E46" s="21">
        <v>689.4</v>
      </c>
      <c r="F46" s="9">
        <v>393</v>
      </c>
      <c r="G46" s="9">
        <v>3</v>
      </c>
      <c r="H46" s="53">
        <v>43161</v>
      </c>
      <c r="I46" s="11" t="s">
        <v>54</v>
      </c>
    </row>
    <row r="47" spans="1:9" x14ac:dyDescent="0.3">
      <c r="A47" s="8">
        <f>IF(B47&lt;&gt;"",ROWS($B$6:B47),"")</f>
        <v>42</v>
      </c>
      <c r="B47" s="1" t="s">
        <v>667</v>
      </c>
      <c r="C47" s="1" t="s">
        <v>668</v>
      </c>
      <c r="D47" s="1" t="s">
        <v>39</v>
      </c>
      <c r="E47" s="21">
        <v>639.4</v>
      </c>
      <c r="F47" s="9">
        <v>355</v>
      </c>
      <c r="G47" s="9">
        <v>3</v>
      </c>
      <c r="H47" s="53">
        <v>42916</v>
      </c>
      <c r="I47" s="11" t="s">
        <v>40</v>
      </c>
    </row>
    <row r="48" spans="1:9" x14ac:dyDescent="0.3">
      <c r="A48" s="8">
        <f>IF(B48&lt;&gt;"",ROWS($B$6:B48),"")</f>
        <v>43</v>
      </c>
      <c r="B48" s="1" t="s">
        <v>583</v>
      </c>
      <c r="C48" s="1" t="s">
        <v>584</v>
      </c>
      <c r="D48" s="1" t="s">
        <v>267</v>
      </c>
      <c r="E48" s="21">
        <v>622.30000000000007</v>
      </c>
      <c r="F48" s="9">
        <v>127</v>
      </c>
      <c r="G48" s="9">
        <v>3</v>
      </c>
      <c r="H48" s="53">
        <v>43154</v>
      </c>
      <c r="I48" s="11" t="s">
        <v>428</v>
      </c>
    </row>
    <row r="49" spans="1:9" x14ac:dyDescent="0.3">
      <c r="A49" s="8">
        <f>IF(B49&lt;&gt;"",ROWS($B$6:B49),"")</f>
        <v>44</v>
      </c>
      <c r="B49" s="1" t="s">
        <v>766</v>
      </c>
      <c r="C49" s="1" t="s">
        <v>767</v>
      </c>
      <c r="D49" s="1" t="s">
        <v>39</v>
      </c>
      <c r="E49" s="21">
        <v>580.79999999999995</v>
      </c>
      <c r="F49" s="9">
        <v>338</v>
      </c>
      <c r="G49" s="9">
        <v>1</v>
      </c>
      <c r="H49" s="53">
        <v>42790</v>
      </c>
      <c r="I49" s="11" t="s">
        <v>29</v>
      </c>
    </row>
    <row r="50" spans="1:9" x14ac:dyDescent="0.3">
      <c r="A50" s="8">
        <f>IF(B50&lt;&gt;"",ROWS($B$6:B50),"")</f>
        <v>45</v>
      </c>
      <c r="B50" s="1" t="s">
        <v>722</v>
      </c>
      <c r="C50" s="1" t="s">
        <v>723</v>
      </c>
      <c r="D50" s="1" t="s">
        <v>39</v>
      </c>
      <c r="E50" s="21">
        <v>530.70000000000005</v>
      </c>
      <c r="F50" s="9">
        <v>301</v>
      </c>
      <c r="G50" s="9">
        <v>3</v>
      </c>
      <c r="H50" s="53">
        <v>42727</v>
      </c>
      <c r="I50" s="11" t="s">
        <v>40</v>
      </c>
    </row>
    <row r="51" spans="1:9" x14ac:dyDescent="0.3">
      <c r="A51" s="8">
        <f>IF(B51&lt;&gt;"",ROWS($B$6:B51),"")</f>
        <v>46</v>
      </c>
      <c r="B51" s="1" t="s">
        <v>754</v>
      </c>
      <c r="C51" s="1" t="s">
        <v>755</v>
      </c>
      <c r="D51" s="1" t="s">
        <v>39</v>
      </c>
      <c r="E51" s="21">
        <v>515.5</v>
      </c>
      <c r="F51" s="9">
        <v>282</v>
      </c>
      <c r="G51" s="9">
        <v>1</v>
      </c>
      <c r="H51" s="53">
        <v>42776</v>
      </c>
      <c r="I51" s="11" t="s">
        <v>49</v>
      </c>
    </row>
    <row r="52" spans="1:9" x14ac:dyDescent="0.3">
      <c r="A52" s="8">
        <f>IF(B52&lt;&gt;"",ROWS($B$6:B52),"")</f>
        <v>47</v>
      </c>
      <c r="B52" s="1" t="s">
        <v>738</v>
      </c>
      <c r="C52" s="1" t="s">
        <v>739</v>
      </c>
      <c r="D52" s="1" t="s">
        <v>433</v>
      </c>
      <c r="E52" s="21">
        <v>495.3</v>
      </c>
      <c r="F52" s="9">
        <v>306</v>
      </c>
      <c r="G52" s="9">
        <v>1</v>
      </c>
      <c r="H52" s="53">
        <v>43028</v>
      </c>
      <c r="I52" s="11" t="s">
        <v>29</v>
      </c>
    </row>
    <row r="53" spans="1:9" x14ac:dyDescent="0.3">
      <c r="A53" s="8">
        <f>IF(B53&lt;&gt;"",ROWS($B$6:B53),"")</f>
        <v>48</v>
      </c>
      <c r="B53" s="1" t="s">
        <v>346</v>
      </c>
      <c r="C53" s="1" t="s">
        <v>347</v>
      </c>
      <c r="D53" s="1" t="s">
        <v>39</v>
      </c>
      <c r="E53" s="21">
        <v>488</v>
      </c>
      <c r="F53" s="9">
        <v>86</v>
      </c>
      <c r="G53" s="9">
        <v>1</v>
      </c>
      <c r="H53" s="53">
        <v>43238</v>
      </c>
      <c r="I53" s="11" t="s">
        <v>29</v>
      </c>
    </row>
    <row r="54" spans="1:9" x14ac:dyDescent="0.3">
      <c r="A54" s="8">
        <f>IF(B54&lt;&gt;"",ROWS($B$6:B54),"")</f>
        <v>49</v>
      </c>
      <c r="B54" s="1" t="s">
        <v>76</v>
      </c>
      <c r="C54" s="1" t="s">
        <v>77</v>
      </c>
      <c r="D54" s="1" t="s">
        <v>39</v>
      </c>
      <c r="E54" s="21">
        <v>323.7</v>
      </c>
      <c r="F54" s="9">
        <v>189</v>
      </c>
      <c r="G54" s="9">
        <v>1</v>
      </c>
      <c r="H54" s="53">
        <v>43105</v>
      </c>
      <c r="I54" s="11" t="s">
        <v>54</v>
      </c>
    </row>
    <row r="55" spans="1:9" x14ac:dyDescent="0.3">
      <c r="A55" s="8">
        <f>IF(B55&lt;&gt;"",ROWS($B$6:B55),"")</f>
        <v>50</v>
      </c>
      <c r="B55" s="1" t="s">
        <v>385</v>
      </c>
      <c r="C55" s="1" t="s">
        <v>386</v>
      </c>
      <c r="D55" s="1" t="s">
        <v>39</v>
      </c>
      <c r="E55" s="21">
        <v>302.87</v>
      </c>
      <c r="F55" s="9">
        <v>73</v>
      </c>
      <c r="G55" s="9">
        <v>1</v>
      </c>
      <c r="H55" s="53">
        <v>43266</v>
      </c>
      <c r="I55" s="11" t="s">
        <v>36</v>
      </c>
    </row>
    <row r="56" spans="1:9" x14ac:dyDescent="0.3">
      <c r="A56" s="8">
        <f>IF(B56&lt;&gt;"",ROWS($B$6:B56),"")</f>
        <v>51</v>
      </c>
      <c r="B56" s="1" t="s">
        <v>764</v>
      </c>
      <c r="C56" s="1" t="s">
        <v>765</v>
      </c>
      <c r="D56" s="1" t="s">
        <v>196</v>
      </c>
      <c r="E56" s="21">
        <v>246</v>
      </c>
      <c r="F56" s="9">
        <v>146</v>
      </c>
      <c r="G56" s="9">
        <v>1</v>
      </c>
      <c r="H56" s="53">
        <v>42748</v>
      </c>
      <c r="I56" s="11" t="s">
        <v>29</v>
      </c>
    </row>
    <row r="57" spans="1:9" x14ac:dyDescent="0.3">
      <c r="A57" s="8">
        <f>IF(B57&lt;&gt;"",ROWS($B$6:B57),"")</f>
        <v>52</v>
      </c>
      <c r="B57" s="1" t="s">
        <v>555</v>
      </c>
      <c r="C57" s="1" t="s">
        <v>556</v>
      </c>
      <c r="D57" s="1" t="s">
        <v>276</v>
      </c>
      <c r="E57" s="21">
        <v>243</v>
      </c>
      <c r="F57" s="9">
        <v>44</v>
      </c>
      <c r="G57" s="9">
        <v>1</v>
      </c>
      <c r="H57" s="53">
        <v>43056</v>
      </c>
      <c r="I57" s="11" t="s">
        <v>428</v>
      </c>
    </row>
    <row r="58" spans="1:9" x14ac:dyDescent="0.3">
      <c r="A58" s="8">
        <f>IF(B58&lt;&gt;"",ROWS($B$6:B58),"")</f>
        <v>53</v>
      </c>
      <c r="B58" s="1" t="s">
        <v>364</v>
      </c>
      <c r="C58" s="1" t="s">
        <v>365</v>
      </c>
      <c r="D58" s="1" t="s">
        <v>366</v>
      </c>
      <c r="E58" s="21">
        <v>240</v>
      </c>
      <c r="F58" s="9">
        <v>43</v>
      </c>
      <c r="G58" s="9">
        <v>1</v>
      </c>
      <c r="H58" s="53">
        <v>43189</v>
      </c>
      <c r="I58" s="11" t="s">
        <v>329</v>
      </c>
    </row>
    <row r="59" spans="1:9" x14ac:dyDescent="0.3">
      <c r="A59" s="8">
        <f>IF(B59&lt;&gt;"",ROWS($B$6:B59),"")</f>
        <v>54</v>
      </c>
      <c r="B59" s="1" t="s">
        <v>561</v>
      </c>
      <c r="C59" s="1" t="s">
        <v>562</v>
      </c>
      <c r="D59" s="1" t="s">
        <v>563</v>
      </c>
      <c r="E59" s="21">
        <v>232</v>
      </c>
      <c r="F59" s="9">
        <v>44</v>
      </c>
      <c r="G59" s="9">
        <v>6</v>
      </c>
      <c r="H59" s="53">
        <v>43161</v>
      </c>
      <c r="I59" s="11" t="s">
        <v>428</v>
      </c>
    </row>
    <row r="60" spans="1:9" x14ac:dyDescent="0.3">
      <c r="A60" s="8">
        <f>IF(B60&lt;&gt;"",ROWS($B$6:B60),"")</f>
        <v>55</v>
      </c>
      <c r="B60" s="1" t="s">
        <v>593</v>
      </c>
      <c r="C60" s="1" t="s">
        <v>594</v>
      </c>
      <c r="D60" s="1" t="s">
        <v>595</v>
      </c>
      <c r="E60" s="21">
        <v>186.6</v>
      </c>
      <c r="F60" s="9">
        <v>51</v>
      </c>
      <c r="G60" s="9">
        <v>1</v>
      </c>
      <c r="H60" s="53">
        <v>43140</v>
      </c>
      <c r="I60" s="11" t="s">
        <v>448</v>
      </c>
    </row>
    <row r="61" spans="1:9" x14ac:dyDescent="0.3">
      <c r="A61" s="8">
        <f>IF(B61&lt;&gt;"",ROWS($B$6:B61),"")</f>
        <v>56</v>
      </c>
      <c r="B61" s="1" t="s">
        <v>639</v>
      </c>
      <c r="C61" s="1" t="s">
        <v>640</v>
      </c>
      <c r="D61" s="1" t="s">
        <v>641</v>
      </c>
      <c r="E61" s="21">
        <v>186</v>
      </c>
      <c r="F61" s="9">
        <v>93</v>
      </c>
      <c r="G61" s="9">
        <v>1</v>
      </c>
      <c r="H61" s="53">
        <v>42475</v>
      </c>
      <c r="I61" s="11" t="s">
        <v>642</v>
      </c>
    </row>
    <row r="62" spans="1:9" x14ac:dyDescent="0.3">
      <c r="A62" s="8">
        <f>IF(B62&lt;&gt;"",ROWS($B$6:B62),"")</f>
        <v>57</v>
      </c>
      <c r="B62" s="1" t="s">
        <v>92</v>
      </c>
      <c r="C62" s="1" t="s">
        <v>93</v>
      </c>
      <c r="D62" s="1" t="s">
        <v>39</v>
      </c>
      <c r="E62" s="21">
        <v>154.4</v>
      </c>
      <c r="F62" s="9">
        <v>83</v>
      </c>
      <c r="G62" s="9">
        <v>1</v>
      </c>
      <c r="H62" s="53">
        <v>43084</v>
      </c>
      <c r="I62" s="11" t="s">
        <v>36</v>
      </c>
    </row>
    <row r="63" spans="1:9" x14ac:dyDescent="0.3">
      <c r="A63" s="8">
        <f>IF(B63&lt;&gt;"",ROWS($B$6:B63),"")</f>
        <v>58</v>
      </c>
      <c r="B63" s="1" t="s">
        <v>568</v>
      </c>
      <c r="C63" s="1" t="s">
        <v>569</v>
      </c>
      <c r="D63" s="1" t="s">
        <v>177</v>
      </c>
      <c r="E63" s="21">
        <v>140.6</v>
      </c>
      <c r="F63" s="9">
        <v>38</v>
      </c>
      <c r="G63" s="9">
        <v>1</v>
      </c>
      <c r="H63" s="53">
        <v>43126</v>
      </c>
      <c r="I63" s="11" t="s">
        <v>448</v>
      </c>
    </row>
    <row r="64" spans="1:9" x14ac:dyDescent="0.3">
      <c r="A64" s="8">
        <f>IF(B64&lt;&gt;"",ROWS($B$6:B64),"")</f>
        <v>59</v>
      </c>
      <c r="B64" s="1" t="s">
        <v>803</v>
      </c>
      <c r="C64" s="1" t="s">
        <v>804</v>
      </c>
      <c r="D64" s="1" t="s">
        <v>39</v>
      </c>
      <c r="E64" s="21">
        <v>81</v>
      </c>
      <c r="F64" s="9">
        <v>18</v>
      </c>
      <c r="G64" s="9">
        <v>1</v>
      </c>
      <c r="H64" s="53">
        <v>42993</v>
      </c>
      <c r="I64" s="11" t="s">
        <v>428</v>
      </c>
    </row>
    <row r="65" spans="1:9" x14ac:dyDescent="0.3">
      <c r="A65" s="8">
        <f>IF(B65&lt;&gt;"",ROWS($B$6:B65),"")</f>
        <v>60</v>
      </c>
      <c r="B65" s="1" t="s">
        <v>84</v>
      </c>
      <c r="C65" s="1" t="s">
        <v>85</v>
      </c>
      <c r="D65" s="1" t="s">
        <v>86</v>
      </c>
      <c r="E65" s="21">
        <v>72.400000000000006</v>
      </c>
      <c r="F65" s="9">
        <v>19</v>
      </c>
      <c r="G65" s="9">
        <v>1</v>
      </c>
      <c r="H65" s="53">
        <v>43182</v>
      </c>
      <c r="I65" s="11" t="s">
        <v>44</v>
      </c>
    </row>
    <row r="66" spans="1:9" x14ac:dyDescent="0.3">
      <c r="A66" s="8">
        <f>IF(B66&lt;&gt;"",ROWS($B$6:B66),"")</f>
        <v>61</v>
      </c>
      <c r="B66" s="1" t="s">
        <v>647</v>
      </c>
      <c r="C66" s="1" t="s">
        <v>648</v>
      </c>
      <c r="D66" s="1" t="s">
        <v>298</v>
      </c>
      <c r="E66" s="21">
        <v>70.5</v>
      </c>
      <c r="F66" s="9">
        <v>22</v>
      </c>
      <c r="G66" s="9">
        <v>1</v>
      </c>
      <c r="H66" s="53">
        <v>43224</v>
      </c>
      <c r="I66" s="11" t="s">
        <v>137</v>
      </c>
    </row>
    <row r="67" spans="1:9" x14ac:dyDescent="0.3">
      <c r="A67" s="8">
        <f>IF(B67&lt;&gt;"",ROWS($B$6:B67),"")</f>
        <v>62</v>
      </c>
      <c r="B67" s="1" t="s">
        <v>751</v>
      </c>
      <c r="C67" s="1" t="s">
        <v>752</v>
      </c>
      <c r="D67" s="1" t="s">
        <v>753</v>
      </c>
      <c r="E67" s="21">
        <v>65.5</v>
      </c>
      <c r="F67" s="9">
        <v>18</v>
      </c>
      <c r="G67" s="9">
        <v>1</v>
      </c>
      <c r="H67" s="53">
        <v>43224</v>
      </c>
      <c r="I67" s="11" t="s">
        <v>448</v>
      </c>
    </row>
    <row r="68" spans="1:9" x14ac:dyDescent="0.3">
      <c r="A68" s="8">
        <f>IF(B68&lt;&gt;"",ROWS($B$6:B68),"")</f>
        <v>63</v>
      </c>
      <c r="B68" s="1" t="s">
        <v>815</v>
      </c>
      <c r="C68" s="1" t="s">
        <v>816</v>
      </c>
      <c r="D68" s="1" t="s">
        <v>276</v>
      </c>
      <c r="E68" s="21">
        <v>62</v>
      </c>
      <c r="F68" s="9">
        <v>14</v>
      </c>
      <c r="G68" s="9">
        <v>1</v>
      </c>
      <c r="H68" s="53">
        <v>42930</v>
      </c>
      <c r="I68" s="11" t="s">
        <v>428</v>
      </c>
    </row>
    <row r="69" spans="1:9" x14ac:dyDescent="0.3">
      <c r="A69" s="8">
        <f>IF(B69&lt;&gt;"",ROWS($B$6:B69),"")</f>
        <v>64</v>
      </c>
      <c r="B69" s="1" t="s">
        <v>224</v>
      </c>
      <c r="C69" s="1" t="s">
        <v>225</v>
      </c>
      <c r="D69" s="1" t="s">
        <v>39</v>
      </c>
      <c r="E69" s="21">
        <v>50</v>
      </c>
      <c r="F69" s="9">
        <v>10</v>
      </c>
      <c r="G69" s="9">
        <v>1</v>
      </c>
      <c r="H69" s="53">
        <v>43245</v>
      </c>
      <c r="I69" s="11" t="s">
        <v>54</v>
      </c>
    </row>
    <row r="70" spans="1:9" x14ac:dyDescent="0.3">
      <c r="A70" s="8">
        <f>IF(B70&lt;&gt;"",ROWS($B$6:B70),"")</f>
        <v>65</v>
      </c>
      <c r="B70" s="1" t="s">
        <v>628</v>
      </c>
      <c r="C70" s="1" t="s">
        <v>629</v>
      </c>
      <c r="D70" s="1" t="s">
        <v>630</v>
      </c>
      <c r="E70" s="21">
        <v>46</v>
      </c>
      <c r="F70" s="9">
        <v>18</v>
      </c>
      <c r="G70" s="9">
        <v>1</v>
      </c>
      <c r="H70" s="53">
        <v>43196</v>
      </c>
      <c r="I70" s="11" t="s">
        <v>329</v>
      </c>
    </row>
    <row r="71" spans="1:9" x14ac:dyDescent="0.3">
      <c r="A71" s="8">
        <f>IF(B71&lt;&gt;"",ROWS($B$6:B71),"")</f>
        <v>66</v>
      </c>
      <c r="B71" s="1" t="s">
        <v>334</v>
      </c>
      <c r="C71" s="1" t="s">
        <v>335</v>
      </c>
      <c r="D71" s="1" t="s">
        <v>39</v>
      </c>
      <c r="E71" s="21">
        <v>38</v>
      </c>
      <c r="F71" s="9">
        <v>8</v>
      </c>
      <c r="G71" s="9">
        <v>1</v>
      </c>
      <c r="H71" s="53">
        <v>43252</v>
      </c>
      <c r="I71" s="11" t="s">
        <v>146</v>
      </c>
    </row>
    <row r="72" spans="1:9" x14ac:dyDescent="0.3">
      <c r="A72" s="8">
        <f>IF(B72&lt;&gt;"",ROWS($B$6:B72),"")</f>
        <v>67</v>
      </c>
      <c r="B72" s="1" t="s">
        <v>801</v>
      </c>
      <c r="C72" s="1" t="s">
        <v>802</v>
      </c>
      <c r="D72" s="1" t="s">
        <v>177</v>
      </c>
      <c r="E72" s="21">
        <v>37</v>
      </c>
      <c r="F72" s="9">
        <v>14</v>
      </c>
      <c r="G72" s="9">
        <v>1</v>
      </c>
      <c r="H72" s="53">
        <v>43196</v>
      </c>
      <c r="I72" s="11" t="s">
        <v>329</v>
      </c>
    </row>
    <row r="73" spans="1:9" x14ac:dyDescent="0.3">
      <c r="A73" s="8">
        <f>IF(B73&lt;&gt;"",ROWS($B$6:B73),"")</f>
        <v>68</v>
      </c>
      <c r="B73" s="1" t="s">
        <v>524</v>
      </c>
      <c r="C73" s="1" t="s">
        <v>525</v>
      </c>
      <c r="D73" s="1" t="s">
        <v>39</v>
      </c>
      <c r="E73" s="21">
        <v>35</v>
      </c>
      <c r="F73" s="9">
        <v>8</v>
      </c>
      <c r="G73" s="9">
        <v>1</v>
      </c>
      <c r="H73" s="53">
        <v>43196</v>
      </c>
      <c r="I73" s="11" t="s">
        <v>428</v>
      </c>
    </row>
    <row r="74" spans="1:9" x14ac:dyDescent="0.3">
      <c r="A74" s="8">
        <f>IF(B74&lt;&gt;"",ROWS($B$6:B74),"")</f>
        <v>69</v>
      </c>
      <c r="B74" s="1" t="s">
        <v>671</v>
      </c>
      <c r="C74" s="1" t="s">
        <v>672</v>
      </c>
      <c r="D74" s="1" t="s">
        <v>267</v>
      </c>
      <c r="E74" s="21">
        <v>30</v>
      </c>
      <c r="F74" s="9">
        <v>15</v>
      </c>
      <c r="G74" s="9">
        <v>1</v>
      </c>
      <c r="H74" s="53">
        <v>43216</v>
      </c>
      <c r="I74" s="11" t="s">
        <v>642</v>
      </c>
    </row>
    <row r="75" spans="1:9" x14ac:dyDescent="0.3">
      <c r="A75" s="8">
        <f>IF(B75&lt;&gt;"",ROWS($B$6:B75),"")</f>
        <v>70</v>
      </c>
      <c r="B75" s="1" t="s">
        <v>685</v>
      </c>
      <c r="C75" s="1" t="s">
        <v>686</v>
      </c>
      <c r="D75" s="1" t="s">
        <v>687</v>
      </c>
      <c r="E75" s="21">
        <v>29</v>
      </c>
      <c r="F75" s="9">
        <v>8</v>
      </c>
      <c r="G75" s="9">
        <v>1</v>
      </c>
      <c r="H75" s="53">
        <v>43189</v>
      </c>
      <c r="I75" s="11" t="s">
        <v>329</v>
      </c>
    </row>
    <row r="76" spans="1:9" x14ac:dyDescent="0.3">
      <c r="A76" s="8">
        <f>IF(B76&lt;&gt;"",ROWS($B$6:B76),"")</f>
        <v>71</v>
      </c>
      <c r="B76" s="1" t="s">
        <v>824</v>
      </c>
      <c r="C76" s="1" t="s">
        <v>824</v>
      </c>
      <c r="D76" s="1" t="s">
        <v>276</v>
      </c>
      <c r="E76" s="21">
        <v>18</v>
      </c>
      <c r="F76" s="9">
        <v>7</v>
      </c>
      <c r="G76" s="9">
        <v>1</v>
      </c>
      <c r="H76" s="53">
        <v>43196</v>
      </c>
      <c r="I76" s="11" t="s">
        <v>329</v>
      </c>
    </row>
    <row r="77" spans="1:9" x14ac:dyDescent="0.3">
      <c r="A77" s="8">
        <f>IF(B77&lt;&gt;"",ROWS($B$6:B77),"")</f>
        <v>72</v>
      </c>
      <c r="B77" s="1" t="s">
        <v>827</v>
      </c>
      <c r="C77" s="1" t="s">
        <v>828</v>
      </c>
      <c r="D77" s="1" t="s">
        <v>829</v>
      </c>
      <c r="E77" s="21">
        <v>10</v>
      </c>
      <c r="F77" s="9">
        <v>5</v>
      </c>
      <c r="G77" s="9">
        <v>1</v>
      </c>
      <c r="H77" s="53">
        <v>43196</v>
      </c>
      <c r="I77" s="11" t="s">
        <v>329</v>
      </c>
    </row>
    <row r="78" spans="1:9" x14ac:dyDescent="0.3">
      <c r="A78" s="8">
        <f>IF(B78&lt;&gt;"",ROWS($B$6:B78),"")</f>
        <v>73</v>
      </c>
      <c r="B78" s="1" t="s">
        <v>699</v>
      </c>
      <c r="C78" s="1" t="s">
        <v>700</v>
      </c>
      <c r="D78" s="1" t="s">
        <v>701</v>
      </c>
      <c r="E78" s="21">
        <v>9.5</v>
      </c>
      <c r="F78" s="9">
        <v>5</v>
      </c>
      <c r="G78" s="9">
        <v>1</v>
      </c>
      <c r="H78" s="53">
        <v>43189</v>
      </c>
      <c r="I78" s="11" t="s">
        <v>329</v>
      </c>
    </row>
    <row r="79" spans="1:9" x14ac:dyDescent="0.3">
      <c r="E79" s="19">
        <f>SUBTOTAL(109,Table3_Liepa[Pajamos])</f>
        <v>1379716.71</v>
      </c>
      <c r="F79" s="12">
        <f>SUBTOTAL(109,Table3_Liepa[Žiūrovų skaičius])</f>
        <v>269827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7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3" customWidth="1"/>
    <col min="5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20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45" t="s">
        <v>4</v>
      </c>
      <c r="E5" s="6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45</v>
      </c>
      <c r="C6" s="1" t="s">
        <v>45</v>
      </c>
      <c r="D6" s="1" t="s">
        <v>31</v>
      </c>
      <c r="E6" s="21">
        <v>537547</v>
      </c>
      <c r="F6" s="9">
        <v>97329</v>
      </c>
      <c r="G6" s="9">
        <v>17</v>
      </c>
      <c r="H6" s="53">
        <v>43315</v>
      </c>
      <c r="I6" s="11" t="s">
        <v>46</v>
      </c>
    </row>
    <row r="7" spans="1:9" x14ac:dyDescent="0.3">
      <c r="A7" s="8">
        <f>IF(B7&lt;&gt;"",ROWS($B$6:B7),"")</f>
        <v>2</v>
      </c>
      <c r="B7" s="1" t="s">
        <v>52</v>
      </c>
      <c r="C7" s="1" t="s">
        <v>53</v>
      </c>
      <c r="D7" s="1" t="s">
        <v>39</v>
      </c>
      <c r="E7" s="21">
        <v>413953.3</v>
      </c>
      <c r="F7" s="9">
        <v>85612</v>
      </c>
      <c r="G7" s="9">
        <v>35</v>
      </c>
      <c r="H7" s="53">
        <v>43315</v>
      </c>
      <c r="I7" s="11" t="s">
        <v>54</v>
      </c>
    </row>
    <row r="8" spans="1:9" x14ac:dyDescent="0.3">
      <c r="A8" s="8">
        <f>IF(B8&lt;&gt;"",ROWS($B$6:B8),"")</f>
        <v>3</v>
      </c>
      <c r="B8" s="1" t="s">
        <v>42</v>
      </c>
      <c r="C8" s="1" t="s">
        <v>43</v>
      </c>
      <c r="D8" s="1" t="s">
        <v>39</v>
      </c>
      <c r="E8" s="21">
        <v>139677.66</v>
      </c>
      <c r="F8" s="9">
        <v>30348</v>
      </c>
      <c r="G8" s="9">
        <v>12</v>
      </c>
      <c r="H8" s="53">
        <v>43294</v>
      </c>
      <c r="I8" s="11" t="s">
        <v>44</v>
      </c>
    </row>
    <row r="9" spans="1:9" x14ac:dyDescent="0.3">
      <c r="A9" s="8">
        <f>IF(B9&lt;&gt;"",ROWS($B$6:B9),"")</f>
        <v>4</v>
      </c>
      <c r="B9" s="1" t="s">
        <v>112</v>
      </c>
      <c r="C9" s="1" t="s">
        <v>113</v>
      </c>
      <c r="D9" s="1" t="s">
        <v>39</v>
      </c>
      <c r="E9" s="21">
        <v>129199.29</v>
      </c>
      <c r="F9" s="9">
        <v>22176</v>
      </c>
      <c r="G9" s="9">
        <v>17</v>
      </c>
      <c r="H9" s="53">
        <v>43329</v>
      </c>
      <c r="I9" s="11" t="s">
        <v>40</v>
      </c>
    </row>
    <row r="10" spans="1:9" x14ac:dyDescent="0.3">
      <c r="A10" s="8">
        <f>IF(B10&lt;&gt;"",ROWS($B$6:B10),"")</f>
        <v>5</v>
      </c>
      <c r="B10" s="1" t="s">
        <v>110</v>
      </c>
      <c r="C10" s="1" t="s">
        <v>111</v>
      </c>
      <c r="D10" s="1" t="s">
        <v>39</v>
      </c>
      <c r="E10" s="21">
        <v>107441.72</v>
      </c>
      <c r="F10" s="9">
        <v>18918</v>
      </c>
      <c r="G10" s="9">
        <v>13</v>
      </c>
      <c r="H10" s="53">
        <v>43336</v>
      </c>
      <c r="I10" s="11" t="s">
        <v>49</v>
      </c>
    </row>
    <row r="11" spans="1:9" x14ac:dyDescent="0.3">
      <c r="A11" s="8">
        <f>IF(B11&lt;&gt;"",ROWS($B$6:B11),"")</f>
        <v>6</v>
      </c>
      <c r="B11" s="1" t="s">
        <v>100</v>
      </c>
      <c r="C11" s="1" t="s">
        <v>101</v>
      </c>
      <c r="D11" s="1" t="s">
        <v>39</v>
      </c>
      <c r="E11" s="21">
        <v>79009.929999999993</v>
      </c>
      <c r="F11" s="9">
        <v>14009</v>
      </c>
      <c r="G11" s="9">
        <v>12</v>
      </c>
      <c r="H11" s="53">
        <v>43301</v>
      </c>
      <c r="I11" s="11" t="s">
        <v>40</v>
      </c>
    </row>
    <row r="12" spans="1:9" x14ac:dyDescent="0.3">
      <c r="A12" s="8">
        <f>IF(B12&lt;&gt;"",ROWS($B$6:B12),"")</f>
        <v>7</v>
      </c>
      <c r="B12" s="1" t="s">
        <v>201</v>
      </c>
      <c r="C12" s="1" t="s">
        <v>202</v>
      </c>
      <c r="D12" s="1" t="s">
        <v>39</v>
      </c>
      <c r="E12" s="21">
        <v>64261.58</v>
      </c>
      <c r="F12" s="9">
        <v>11637</v>
      </c>
      <c r="G12" s="9">
        <v>13</v>
      </c>
      <c r="H12" s="53">
        <v>43322</v>
      </c>
      <c r="I12" s="11" t="s">
        <v>29</v>
      </c>
    </row>
    <row r="13" spans="1:9" x14ac:dyDescent="0.3">
      <c r="A13" s="8">
        <f>IF(B13&lt;&gt;"",ROWS($B$6:B13),"")</f>
        <v>8</v>
      </c>
      <c r="B13" s="1" t="s">
        <v>205</v>
      </c>
      <c r="C13" s="1" t="s">
        <v>206</v>
      </c>
      <c r="D13" s="1" t="s">
        <v>39</v>
      </c>
      <c r="E13" s="21">
        <v>49452.13</v>
      </c>
      <c r="F13" s="9">
        <v>9924</v>
      </c>
      <c r="G13" s="9">
        <v>13</v>
      </c>
      <c r="H13" s="53">
        <v>43336</v>
      </c>
      <c r="I13" s="11" t="s">
        <v>44</v>
      </c>
    </row>
    <row r="14" spans="1:9" x14ac:dyDescent="0.3">
      <c r="A14" s="8">
        <f>IF(B14&lt;&gt;"",ROWS($B$6:B14),"")</f>
        <v>9</v>
      </c>
      <c r="B14" s="1" t="s">
        <v>186</v>
      </c>
      <c r="C14" s="1" t="s">
        <v>187</v>
      </c>
      <c r="D14" s="1" t="s">
        <v>39</v>
      </c>
      <c r="E14" s="21">
        <v>49443.34</v>
      </c>
      <c r="F14" s="9">
        <v>8655</v>
      </c>
      <c r="G14" s="9">
        <v>8</v>
      </c>
      <c r="H14" s="53">
        <v>43308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281</v>
      </c>
      <c r="C15" s="1" t="s">
        <v>282</v>
      </c>
      <c r="D15" s="1" t="s">
        <v>39</v>
      </c>
      <c r="E15" s="21">
        <v>37601.629999999997</v>
      </c>
      <c r="F15" s="9">
        <v>6775</v>
      </c>
      <c r="G15" s="9">
        <v>15</v>
      </c>
      <c r="H15" s="53">
        <v>43315</v>
      </c>
      <c r="I15" s="11" t="s">
        <v>36</v>
      </c>
    </row>
    <row r="16" spans="1:9" x14ac:dyDescent="0.3">
      <c r="A16" s="8">
        <f>IF(B16&lt;&gt;"",ROWS($B$6:B16),"")</f>
        <v>11</v>
      </c>
      <c r="B16" s="1" t="s">
        <v>279</v>
      </c>
      <c r="C16" s="1" t="s">
        <v>280</v>
      </c>
      <c r="D16" s="1" t="s">
        <v>39</v>
      </c>
      <c r="E16" s="21">
        <v>36780.18</v>
      </c>
      <c r="F16" s="9">
        <v>6872</v>
      </c>
      <c r="G16" s="9">
        <v>10</v>
      </c>
      <c r="H16" s="53">
        <v>43329</v>
      </c>
      <c r="I16" s="11" t="s">
        <v>29</v>
      </c>
    </row>
    <row r="17" spans="1:9" x14ac:dyDescent="0.3">
      <c r="A17" s="8">
        <f>IF(B17&lt;&gt;"",ROWS($B$6:B17),"")</f>
        <v>12</v>
      </c>
      <c r="B17" s="1" t="s">
        <v>169</v>
      </c>
      <c r="C17" s="1" t="s">
        <v>170</v>
      </c>
      <c r="D17" s="1" t="s">
        <v>39</v>
      </c>
      <c r="E17" s="21">
        <v>30923.56</v>
      </c>
      <c r="F17" s="9">
        <v>5211</v>
      </c>
      <c r="G17" s="9">
        <v>7</v>
      </c>
      <c r="H17" s="53">
        <v>43301</v>
      </c>
      <c r="I17" s="11" t="s">
        <v>44</v>
      </c>
    </row>
    <row r="18" spans="1:9" x14ac:dyDescent="0.3">
      <c r="A18" s="8">
        <f>IF(B18&lt;&gt;"",ROWS($B$6:B18),"")</f>
        <v>13</v>
      </c>
      <c r="B18" s="1" t="s">
        <v>265</v>
      </c>
      <c r="C18" s="1" t="s">
        <v>266</v>
      </c>
      <c r="D18" s="1" t="s">
        <v>267</v>
      </c>
      <c r="E18" s="21">
        <v>30578</v>
      </c>
      <c r="F18" s="9">
        <v>7564</v>
      </c>
      <c r="G18" s="9">
        <v>15</v>
      </c>
      <c r="H18" s="53">
        <v>43329</v>
      </c>
      <c r="I18" s="11" t="s">
        <v>126</v>
      </c>
    </row>
    <row r="19" spans="1:9" x14ac:dyDescent="0.3">
      <c r="A19" s="8">
        <f>IF(B19&lt;&gt;"",ROWS($B$6:B19),"")</f>
        <v>14</v>
      </c>
      <c r="B19" s="1" t="s">
        <v>338</v>
      </c>
      <c r="C19" s="1" t="s">
        <v>339</v>
      </c>
      <c r="D19" s="1" t="s">
        <v>39</v>
      </c>
      <c r="E19" s="21">
        <v>23171.64</v>
      </c>
      <c r="F19" s="9">
        <v>4630</v>
      </c>
      <c r="G19" s="9">
        <v>10</v>
      </c>
      <c r="H19" s="53">
        <v>43336</v>
      </c>
      <c r="I19" s="11" t="s">
        <v>29</v>
      </c>
    </row>
    <row r="20" spans="1:9" x14ac:dyDescent="0.3">
      <c r="A20" s="8">
        <f>IF(B20&lt;&gt;"",ROWS($B$6:B20),"")</f>
        <v>15</v>
      </c>
      <c r="B20" s="1" t="s">
        <v>367</v>
      </c>
      <c r="C20" s="1" t="s">
        <v>368</v>
      </c>
      <c r="D20" s="1" t="s">
        <v>369</v>
      </c>
      <c r="E20" s="21">
        <v>22469.19</v>
      </c>
      <c r="F20" s="9">
        <v>3920</v>
      </c>
      <c r="G20" s="9">
        <v>13</v>
      </c>
      <c r="H20" s="53">
        <v>43322</v>
      </c>
      <c r="I20" s="11" t="s">
        <v>146</v>
      </c>
    </row>
    <row r="21" spans="1:9" x14ac:dyDescent="0.3">
      <c r="A21" s="8">
        <f>IF(B21&lt;&gt;"",ROWS($B$6:B21),"")</f>
        <v>16</v>
      </c>
      <c r="B21" s="1" t="s">
        <v>296</v>
      </c>
      <c r="C21" s="1" t="s">
        <v>297</v>
      </c>
      <c r="D21" s="1" t="s">
        <v>298</v>
      </c>
      <c r="E21" s="21">
        <v>20308.419999999998</v>
      </c>
      <c r="F21" s="9">
        <v>5052</v>
      </c>
      <c r="G21" s="9">
        <v>17</v>
      </c>
      <c r="H21" s="53">
        <v>43336</v>
      </c>
      <c r="I21" s="11" t="s">
        <v>137</v>
      </c>
    </row>
    <row r="22" spans="1:9" x14ac:dyDescent="0.3">
      <c r="A22" s="8">
        <f>IF(B22&lt;&gt;"",ROWS($B$6:B22),"")</f>
        <v>17</v>
      </c>
      <c r="B22" s="1" t="s">
        <v>320</v>
      </c>
      <c r="C22" s="1" t="s">
        <v>321</v>
      </c>
      <c r="D22" s="1" t="s">
        <v>39</v>
      </c>
      <c r="E22" s="21">
        <v>17601.54</v>
      </c>
      <c r="F22" s="9">
        <v>3112</v>
      </c>
      <c r="G22" s="9">
        <v>9</v>
      </c>
      <c r="H22" s="53">
        <v>43308</v>
      </c>
      <c r="I22" s="11" t="s">
        <v>29</v>
      </c>
    </row>
    <row r="23" spans="1:9" x14ac:dyDescent="0.3">
      <c r="A23" s="8">
        <f>IF(B23&lt;&gt;"",ROWS($B$6:B23),"")</f>
        <v>18</v>
      </c>
      <c r="B23" s="1" t="s">
        <v>358</v>
      </c>
      <c r="C23" s="1" t="s">
        <v>359</v>
      </c>
      <c r="D23" s="1" t="s">
        <v>360</v>
      </c>
      <c r="E23" s="21">
        <v>17249</v>
      </c>
      <c r="F23" s="9">
        <v>3500</v>
      </c>
      <c r="G23" s="9">
        <v>11</v>
      </c>
      <c r="H23" s="53">
        <v>43336</v>
      </c>
      <c r="I23" s="11" t="s">
        <v>361</v>
      </c>
    </row>
    <row r="24" spans="1:9" x14ac:dyDescent="0.3">
      <c r="A24" s="8">
        <f>IF(B24&lt;&gt;"",ROWS($B$6:B24),"")</f>
        <v>19</v>
      </c>
      <c r="B24" s="1" t="s">
        <v>155</v>
      </c>
      <c r="C24" s="1" t="s">
        <v>156</v>
      </c>
      <c r="D24" s="1" t="s">
        <v>39</v>
      </c>
      <c r="E24" s="21">
        <v>14546.99</v>
      </c>
      <c r="F24" s="9">
        <v>2448</v>
      </c>
      <c r="G24" s="9">
        <v>4</v>
      </c>
      <c r="H24" s="53">
        <v>43294</v>
      </c>
      <c r="I24" s="11" t="s">
        <v>40</v>
      </c>
    </row>
    <row r="25" spans="1:9" x14ac:dyDescent="0.3">
      <c r="A25" s="8">
        <f>IF(B25&lt;&gt;"",ROWS($B$6:B25),"")</f>
        <v>20</v>
      </c>
      <c r="B25" s="1" t="s">
        <v>424</v>
      </c>
      <c r="C25" s="1" t="s">
        <v>425</v>
      </c>
      <c r="D25" s="1" t="s">
        <v>39</v>
      </c>
      <c r="E25" s="21">
        <v>14394</v>
      </c>
      <c r="F25" s="9">
        <v>2928</v>
      </c>
      <c r="G25" s="9">
        <v>9</v>
      </c>
      <c r="H25" s="53">
        <v>43329</v>
      </c>
      <c r="I25" s="11" t="s">
        <v>126</v>
      </c>
    </row>
    <row r="26" spans="1:9" x14ac:dyDescent="0.3">
      <c r="A26" s="8">
        <f>IF(B26&lt;&gt;"",ROWS($B$6:B26),"")</f>
        <v>21</v>
      </c>
      <c r="B26" s="1" t="s">
        <v>421</v>
      </c>
      <c r="C26" s="1" t="s">
        <v>422</v>
      </c>
      <c r="D26" s="1" t="s">
        <v>382</v>
      </c>
      <c r="E26" s="21">
        <v>12608</v>
      </c>
      <c r="F26" s="9">
        <v>2439</v>
      </c>
      <c r="G26" s="9">
        <v>13</v>
      </c>
      <c r="H26" s="53">
        <v>43335</v>
      </c>
      <c r="I26" s="11" t="s">
        <v>423</v>
      </c>
    </row>
    <row r="27" spans="1:9" x14ac:dyDescent="0.3">
      <c r="A27" s="8">
        <f>IF(B27&lt;&gt;"",ROWS($B$6:B27),"")</f>
        <v>22</v>
      </c>
      <c r="B27" s="1" t="s">
        <v>80</v>
      </c>
      <c r="C27" s="1" t="s">
        <v>80</v>
      </c>
      <c r="D27" s="1" t="s">
        <v>31</v>
      </c>
      <c r="E27" s="21">
        <v>11242.17</v>
      </c>
      <c r="F27" s="9">
        <v>3823</v>
      </c>
      <c r="G27" s="9">
        <v>10</v>
      </c>
      <c r="H27" s="53">
        <v>43189</v>
      </c>
      <c r="I27" s="11" t="s">
        <v>81</v>
      </c>
    </row>
    <row r="28" spans="1:9" x14ac:dyDescent="0.3">
      <c r="A28" s="8">
        <f>IF(B28&lt;&gt;"",ROWS($B$6:B28),"")</f>
        <v>23</v>
      </c>
      <c r="B28" s="1" t="s">
        <v>234</v>
      </c>
      <c r="C28" s="1" t="s">
        <v>235</v>
      </c>
      <c r="D28" s="1" t="s">
        <v>39</v>
      </c>
      <c r="E28" s="21">
        <v>11220.84</v>
      </c>
      <c r="F28" s="9">
        <v>2572</v>
      </c>
      <c r="G28" s="9">
        <v>11</v>
      </c>
      <c r="H28" s="53">
        <v>43343</v>
      </c>
      <c r="I28" s="11" t="s">
        <v>49</v>
      </c>
    </row>
    <row r="29" spans="1:9" x14ac:dyDescent="0.3">
      <c r="A29" s="8">
        <f>IF(B29&lt;&gt;"",ROWS($B$6:B29),"")</f>
        <v>24</v>
      </c>
      <c r="B29" s="1" t="s">
        <v>452</v>
      </c>
      <c r="C29" s="1" t="s">
        <v>453</v>
      </c>
      <c r="D29" s="1" t="s">
        <v>433</v>
      </c>
      <c r="E29" s="21">
        <v>10647</v>
      </c>
      <c r="F29" s="9">
        <v>2045</v>
      </c>
      <c r="G29" s="9">
        <v>13</v>
      </c>
      <c r="H29" s="53">
        <v>43322</v>
      </c>
      <c r="I29" s="11" t="s">
        <v>120</v>
      </c>
    </row>
    <row r="30" spans="1:9" x14ac:dyDescent="0.3">
      <c r="A30" s="8">
        <f>IF(B30&lt;&gt;"",ROWS($B$6:B30),"")</f>
        <v>25</v>
      </c>
      <c r="B30" s="1" t="s">
        <v>383</v>
      </c>
      <c r="C30" s="1" t="s">
        <v>383</v>
      </c>
      <c r="D30" s="1" t="s">
        <v>31</v>
      </c>
      <c r="E30" s="21">
        <v>8732.9</v>
      </c>
      <c r="F30" s="9">
        <v>2045</v>
      </c>
      <c r="G30" s="9">
        <v>4</v>
      </c>
      <c r="H30" s="53">
        <v>43077</v>
      </c>
      <c r="I30" s="11" t="s">
        <v>384</v>
      </c>
    </row>
    <row r="31" spans="1:9" x14ac:dyDescent="0.3">
      <c r="A31" s="8">
        <f>IF(B31&lt;&gt;"",ROWS($B$6:B31),"")</f>
        <v>26</v>
      </c>
      <c r="B31" s="1" t="s">
        <v>387</v>
      </c>
      <c r="C31" s="1" t="s">
        <v>388</v>
      </c>
      <c r="D31" s="1" t="s">
        <v>39</v>
      </c>
      <c r="E31" s="21">
        <v>7693</v>
      </c>
      <c r="F31" s="9">
        <v>1410</v>
      </c>
      <c r="G31" s="9">
        <v>11</v>
      </c>
      <c r="H31" s="53">
        <v>43308</v>
      </c>
      <c r="I31" s="11" t="s">
        <v>361</v>
      </c>
    </row>
    <row r="32" spans="1:9" x14ac:dyDescent="0.3">
      <c r="A32" s="8">
        <f>IF(B32&lt;&gt;"",ROWS($B$6:B32),"")</f>
        <v>27</v>
      </c>
      <c r="B32" s="1" t="s">
        <v>487</v>
      </c>
      <c r="C32" s="1" t="s">
        <v>488</v>
      </c>
      <c r="D32" s="1" t="s">
        <v>489</v>
      </c>
      <c r="E32" s="21">
        <v>7240</v>
      </c>
      <c r="F32" s="9">
        <v>1539</v>
      </c>
      <c r="G32" s="9">
        <v>8</v>
      </c>
      <c r="H32" s="53">
        <v>43315</v>
      </c>
      <c r="I32" s="11" t="s">
        <v>423</v>
      </c>
    </row>
    <row r="33" spans="1:9" x14ac:dyDescent="0.3">
      <c r="A33" s="8">
        <f>IF(B33&lt;&gt;"",ROWS($B$6:B33),"")</f>
        <v>28</v>
      </c>
      <c r="B33" s="1" t="s">
        <v>167</v>
      </c>
      <c r="C33" s="1" t="s">
        <v>168</v>
      </c>
      <c r="D33" s="1" t="s">
        <v>39</v>
      </c>
      <c r="E33" s="21">
        <v>7038.99</v>
      </c>
      <c r="F33" s="9">
        <v>1338</v>
      </c>
      <c r="G33" s="9">
        <v>15</v>
      </c>
      <c r="H33" s="53">
        <v>43343</v>
      </c>
      <c r="I33" s="11" t="s">
        <v>44</v>
      </c>
    </row>
    <row r="34" spans="1:9" x14ac:dyDescent="0.3">
      <c r="A34" s="8">
        <f>IF(B34&lt;&gt;"",ROWS($B$6:B34),"")</f>
        <v>29</v>
      </c>
      <c r="B34" s="1" t="s">
        <v>163</v>
      </c>
      <c r="C34" s="1" t="s">
        <v>163</v>
      </c>
      <c r="D34" s="1" t="s">
        <v>31</v>
      </c>
      <c r="E34" s="21">
        <v>6193.9</v>
      </c>
      <c r="F34" s="9">
        <v>1675</v>
      </c>
      <c r="G34" s="9">
        <v>7</v>
      </c>
      <c r="H34" s="53">
        <v>43140</v>
      </c>
      <c r="I34" s="11" t="s">
        <v>164</v>
      </c>
    </row>
    <row r="35" spans="1:9" x14ac:dyDescent="0.3">
      <c r="A35" s="8">
        <f>IF(B35&lt;&gt;"",ROWS($B$6:B35),"")</f>
        <v>30</v>
      </c>
      <c r="B35" s="1" t="s">
        <v>566</v>
      </c>
      <c r="C35" s="1" t="s">
        <v>567</v>
      </c>
      <c r="D35" s="1" t="s">
        <v>39</v>
      </c>
      <c r="E35" s="21">
        <v>6089</v>
      </c>
      <c r="F35" s="9">
        <v>1120</v>
      </c>
      <c r="G35" s="9">
        <v>7</v>
      </c>
      <c r="H35" s="53">
        <v>43322</v>
      </c>
      <c r="I35" s="11" t="s">
        <v>361</v>
      </c>
    </row>
    <row r="36" spans="1:9" x14ac:dyDescent="0.3">
      <c r="A36" s="8">
        <f>IF(B36&lt;&gt;"",ROWS($B$6:B36),"")</f>
        <v>31</v>
      </c>
      <c r="B36" s="1" t="s">
        <v>316</v>
      </c>
      <c r="C36" s="1" t="s">
        <v>317</v>
      </c>
      <c r="D36" s="1" t="s">
        <v>39</v>
      </c>
      <c r="E36" s="21">
        <v>5160.92</v>
      </c>
      <c r="F36" s="9">
        <v>960</v>
      </c>
      <c r="G36" s="9">
        <v>13</v>
      </c>
      <c r="H36" s="53">
        <v>43343</v>
      </c>
      <c r="I36" s="11" t="s">
        <v>29</v>
      </c>
    </row>
    <row r="37" spans="1:9" x14ac:dyDescent="0.3">
      <c r="A37" s="8">
        <f>IF(B37&lt;&gt;"",ROWS($B$6:B37),"")</f>
        <v>32</v>
      </c>
      <c r="B37" s="1" t="s">
        <v>327</v>
      </c>
      <c r="C37" s="1" t="s">
        <v>328</v>
      </c>
      <c r="D37" s="1" t="s">
        <v>298</v>
      </c>
      <c r="E37" s="21">
        <v>5133.92</v>
      </c>
      <c r="F37" s="9">
        <v>911</v>
      </c>
      <c r="G37" s="9">
        <v>2</v>
      </c>
      <c r="H37" s="53">
        <v>43189</v>
      </c>
      <c r="I37" s="11" t="s">
        <v>329</v>
      </c>
    </row>
    <row r="38" spans="1:9" x14ac:dyDescent="0.3">
      <c r="A38" s="8">
        <f>IF(B38&lt;&gt;"",ROWS($B$6:B38),"")</f>
        <v>33</v>
      </c>
      <c r="B38" s="1" t="s">
        <v>364</v>
      </c>
      <c r="C38" s="1" t="s">
        <v>365</v>
      </c>
      <c r="D38" s="1" t="s">
        <v>366</v>
      </c>
      <c r="E38" s="21">
        <v>5122.32</v>
      </c>
      <c r="F38" s="9">
        <v>897</v>
      </c>
      <c r="G38" s="9">
        <v>2</v>
      </c>
      <c r="H38" s="53">
        <v>43189</v>
      </c>
      <c r="I38" s="11" t="s">
        <v>329</v>
      </c>
    </row>
    <row r="39" spans="1:9" x14ac:dyDescent="0.3">
      <c r="A39" s="8">
        <f>IF(B39&lt;&gt;"",ROWS($B$6:B39),"")</f>
        <v>34</v>
      </c>
      <c r="B39" s="1" t="s">
        <v>308</v>
      </c>
      <c r="C39" s="1" t="s">
        <v>309</v>
      </c>
      <c r="D39" s="1" t="s">
        <v>310</v>
      </c>
      <c r="E39" s="21">
        <v>4942</v>
      </c>
      <c r="F39" s="9">
        <v>798</v>
      </c>
      <c r="G39" s="9">
        <v>1</v>
      </c>
      <c r="H39" s="53">
        <v>43168</v>
      </c>
      <c r="I39" s="11" t="s">
        <v>40</v>
      </c>
    </row>
    <row r="40" spans="1:9" x14ac:dyDescent="0.3">
      <c r="A40" s="8">
        <f>IF(B40&lt;&gt;"",ROWS($B$6:B40),"")</f>
        <v>35</v>
      </c>
      <c r="B40" s="1" t="s">
        <v>443</v>
      </c>
      <c r="C40" s="1" t="s">
        <v>444</v>
      </c>
      <c r="D40" s="1" t="s">
        <v>445</v>
      </c>
      <c r="E40" s="21">
        <v>4680.96</v>
      </c>
      <c r="F40" s="9">
        <v>872</v>
      </c>
      <c r="G40" s="9">
        <v>20</v>
      </c>
      <c r="H40" s="53">
        <v>43308</v>
      </c>
      <c r="I40" s="11" t="s">
        <v>146</v>
      </c>
    </row>
    <row r="41" spans="1:9" x14ac:dyDescent="0.3">
      <c r="A41" s="8">
        <f>IF(B41&lt;&gt;"",ROWS($B$6:B41),"")</f>
        <v>36</v>
      </c>
      <c r="B41" s="1" t="s">
        <v>555</v>
      </c>
      <c r="C41" s="1" t="s">
        <v>556</v>
      </c>
      <c r="D41" s="1" t="s">
        <v>276</v>
      </c>
      <c r="E41" s="21">
        <v>3887.5</v>
      </c>
      <c r="F41" s="9">
        <v>718</v>
      </c>
      <c r="G41" s="9">
        <v>1</v>
      </c>
      <c r="H41" s="53">
        <v>43056</v>
      </c>
      <c r="I41" s="11" t="s">
        <v>428</v>
      </c>
    </row>
    <row r="42" spans="1:9" x14ac:dyDescent="0.3">
      <c r="A42" s="8">
        <f>IF(B42&lt;&gt;"",ROWS($B$6:B42),"")</f>
        <v>37</v>
      </c>
      <c r="B42" s="1" t="s">
        <v>165</v>
      </c>
      <c r="C42" s="1" t="s">
        <v>166</v>
      </c>
      <c r="D42" s="1" t="s">
        <v>39</v>
      </c>
      <c r="E42" s="21">
        <v>3566.8</v>
      </c>
      <c r="F42" s="9">
        <v>642</v>
      </c>
      <c r="G42" s="9">
        <v>8</v>
      </c>
      <c r="H42" s="53">
        <v>43287</v>
      </c>
      <c r="I42" s="11" t="s">
        <v>54</v>
      </c>
    </row>
    <row r="43" spans="1:9" x14ac:dyDescent="0.3">
      <c r="A43" s="8">
        <f>IF(B43&lt;&gt;"",ROWS($B$6:B43),"")</f>
        <v>38</v>
      </c>
      <c r="B43" s="1" t="s">
        <v>655</v>
      </c>
      <c r="C43" s="1" t="s">
        <v>656</v>
      </c>
      <c r="D43" s="1" t="s">
        <v>382</v>
      </c>
      <c r="E43" s="21">
        <v>2818</v>
      </c>
      <c r="F43" s="9">
        <v>687</v>
      </c>
      <c r="G43" s="9">
        <v>5</v>
      </c>
      <c r="H43" s="53">
        <v>43315</v>
      </c>
      <c r="I43" s="11" t="s">
        <v>428</v>
      </c>
    </row>
    <row r="44" spans="1:9" x14ac:dyDescent="0.3">
      <c r="A44" s="8">
        <f>IF(B44&lt;&gt;"",ROWS($B$6:B44),"")</f>
        <v>39</v>
      </c>
      <c r="B44" s="1" t="s">
        <v>663</v>
      </c>
      <c r="C44" s="1" t="s">
        <v>664</v>
      </c>
      <c r="D44" s="1" t="s">
        <v>665</v>
      </c>
      <c r="E44" s="21">
        <v>2470</v>
      </c>
      <c r="F44" s="9">
        <v>562</v>
      </c>
      <c r="G44" s="9">
        <v>5</v>
      </c>
      <c r="H44" s="53">
        <v>43329</v>
      </c>
      <c r="I44" s="11" t="s">
        <v>428</v>
      </c>
    </row>
    <row r="45" spans="1:9" x14ac:dyDescent="0.3">
      <c r="A45" s="8">
        <f>IF(B45&lt;&gt;"",ROWS($B$6:B45),"")</f>
        <v>40</v>
      </c>
      <c r="B45" s="1" t="s">
        <v>118</v>
      </c>
      <c r="C45" s="1" t="s">
        <v>119</v>
      </c>
      <c r="D45" s="1" t="s">
        <v>39</v>
      </c>
      <c r="E45" s="21">
        <v>1717</v>
      </c>
      <c r="F45" s="9">
        <v>311</v>
      </c>
      <c r="G45" s="9">
        <v>3</v>
      </c>
      <c r="H45" s="53">
        <v>43280</v>
      </c>
      <c r="I45" s="11" t="s">
        <v>120</v>
      </c>
    </row>
    <row r="46" spans="1:9" x14ac:dyDescent="0.3">
      <c r="A46" s="8">
        <f>IF(B46&lt;&gt;"",ROWS($B$6:B46),"")</f>
        <v>41</v>
      </c>
      <c r="B46" s="1" t="s">
        <v>583</v>
      </c>
      <c r="C46" s="1" t="s">
        <v>584</v>
      </c>
      <c r="D46" s="1" t="s">
        <v>267</v>
      </c>
      <c r="E46" s="21">
        <v>1372</v>
      </c>
      <c r="F46" s="9">
        <v>280</v>
      </c>
      <c r="G46" s="9">
        <v>3</v>
      </c>
      <c r="H46" s="53">
        <v>43154</v>
      </c>
      <c r="I46" s="11" t="s">
        <v>428</v>
      </c>
    </row>
    <row r="47" spans="1:9" x14ac:dyDescent="0.3">
      <c r="A47" s="8">
        <f>IF(B47&lt;&gt;"",ROWS($B$6:B47),"")</f>
        <v>42</v>
      </c>
      <c r="B47" s="1" t="s">
        <v>104</v>
      </c>
      <c r="C47" s="1" t="s">
        <v>105</v>
      </c>
      <c r="D47" s="1" t="s">
        <v>39</v>
      </c>
      <c r="E47" s="21">
        <v>1263.3399999999999</v>
      </c>
      <c r="F47" s="9">
        <v>209</v>
      </c>
      <c r="G47" s="9">
        <v>1</v>
      </c>
      <c r="H47" s="53">
        <v>43266</v>
      </c>
      <c r="I47" s="11" t="s">
        <v>49</v>
      </c>
    </row>
    <row r="48" spans="1:9" x14ac:dyDescent="0.3">
      <c r="A48" s="8">
        <f>IF(B48&lt;&gt;"",ROWS($B$6:B48),"")</f>
        <v>43</v>
      </c>
      <c r="B48" s="1" t="s">
        <v>581</v>
      </c>
      <c r="C48" s="1" t="s">
        <v>582</v>
      </c>
      <c r="D48" s="1" t="s">
        <v>324</v>
      </c>
      <c r="E48" s="21">
        <v>1120</v>
      </c>
      <c r="F48" s="9">
        <v>266</v>
      </c>
      <c r="G48" s="9">
        <v>2</v>
      </c>
      <c r="H48" s="53">
        <v>43301</v>
      </c>
      <c r="I48" s="11" t="s">
        <v>396</v>
      </c>
    </row>
    <row r="49" spans="1:9" x14ac:dyDescent="0.3">
      <c r="A49" s="8">
        <f>IF(B49&lt;&gt;"",ROWS($B$6:B49),"")</f>
        <v>44</v>
      </c>
      <c r="B49" s="1" t="s">
        <v>159</v>
      </c>
      <c r="C49" s="1" t="s">
        <v>160</v>
      </c>
      <c r="D49" s="1" t="s">
        <v>39</v>
      </c>
      <c r="E49" s="21">
        <v>1010.79</v>
      </c>
      <c r="F49" s="9">
        <v>243</v>
      </c>
      <c r="G49" s="9">
        <v>1</v>
      </c>
      <c r="H49" s="53">
        <v>43280</v>
      </c>
      <c r="I49" s="11" t="s">
        <v>29</v>
      </c>
    </row>
    <row r="50" spans="1:9" x14ac:dyDescent="0.3">
      <c r="A50" s="8">
        <f>IF(B50&lt;&gt;"",ROWS($B$6:B50),"")</f>
        <v>45</v>
      </c>
      <c r="B50" s="1" t="s">
        <v>92</v>
      </c>
      <c r="C50" s="1" t="s">
        <v>93</v>
      </c>
      <c r="D50" s="1" t="s">
        <v>39</v>
      </c>
      <c r="E50" s="21">
        <v>963</v>
      </c>
      <c r="F50" s="9">
        <v>511</v>
      </c>
      <c r="G50" s="9">
        <v>4</v>
      </c>
      <c r="H50" s="53">
        <v>43084</v>
      </c>
      <c r="I50" s="11" t="s">
        <v>36</v>
      </c>
    </row>
    <row r="51" spans="1:9" x14ac:dyDescent="0.3">
      <c r="A51" s="8">
        <f>IF(B51&lt;&gt;"",ROWS($B$6:B51),"")</f>
        <v>46</v>
      </c>
      <c r="B51" s="1" t="s">
        <v>289</v>
      </c>
      <c r="C51" s="1" t="s">
        <v>290</v>
      </c>
      <c r="D51" s="1" t="s">
        <v>291</v>
      </c>
      <c r="E51" s="21">
        <v>935.5</v>
      </c>
      <c r="F51" s="9">
        <v>227</v>
      </c>
      <c r="G51" s="9">
        <v>5</v>
      </c>
      <c r="H51" s="53">
        <v>43245</v>
      </c>
      <c r="I51" s="11" t="s">
        <v>120</v>
      </c>
    </row>
    <row r="52" spans="1:9" x14ac:dyDescent="0.3">
      <c r="A52" s="8">
        <f>IF(B52&lt;&gt;"",ROWS($B$6:B52),"")</f>
        <v>47</v>
      </c>
      <c r="B52" s="1" t="s">
        <v>188</v>
      </c>
      <c r="C52" s="1" t="s">
        <v>189</v>
      </c>
      <c r="D52" s="1" t="s">
        <v>177</v>
      </c>
      <c r="E52" s="21">
        <v>805</v>
      </c>
      <c r="F52" s="9">
        <v>255</v>
      </c>
      <c r="G52" s="9">
        <v>1</v>
      </c>
      <c r="H52" s="53">
        <v>43259</v>
      </c>
      <c r="I52" s="11" t="s">
        <v>126</v>
      </c>
    </row>
    <row r="53" spans="1:9" x14ac:dyDescent="0.3">
      <c r="A53" s="8">
        <f>IF(B53&lt;&gt;"",ROWS($B$6:B53),"")</f>
        <v>48</v>
      </c>
      <c r="B53" s="1" t="s">
        <v>84</v>
      </c>
      <c r="C53" s="1" t="s">
        <v>85</v>
      </c>
      <c r="D53" s="1" t="s">
        <v>86</v>
      </c>
      <c r="E53" s="21">
        <v>782.14</v>
      </c>
      <c r="F53" s="9">
        <v>424</v>
      </c>
      <c r="G53" s="9">
        <v>1</v>
      </c>
      <c r="H53" s="53">
        <v>43182</v>
      </c>
      <c r="I53" s="11" t="s">
        <v>44</v>
      </c>
    </row>
    <row r="54" spans="1:9" x14ac:dyDescent="0.3">
      <c r="A54" s="8">
        <f>IF(B54&lt;&gt;"",ROWS($B$6:B54),"")</f>
        <v>49</v>
      </c>
      <c r="B54" s="1" t="s">
        <v>76</v>
      </c>
      <c r="C54" s="1" t="s">
        <v>77</v>
      </c>
      <c r="D54" s="1" t="s">
        <v>39</v>
      </c>
      <c r="E54" s="21">
        <v>687</v>
      </c>
      <c r="F54" s="9">
        <v>381</v>
      </c>
      <c r="G54" s="9">
        <v>3</v>
      </c>
      <c r="H54" s="53">
        <v>43105</v>
      </c>
      <c r="I54" s="11" t="s">
        <v>54</v>
      </c>
    </row>
    <row r="55" spans="1:9" x14ac:dyDescent="0.3">
      <c r="A55" s="8">
        <f>IF(B55&lt;&gt;"",ROWS($B$6:B55),"")</f>
        <v>50</v>
      </c>
      <c r="B55" s="1" t="s">
        <v>143</v>
      </c>
      <c r="C55" s="1" t="s">
        <v>144</v>
      </c>
      <c r="D55" s="1" t="s">
        <v>145</v>
      </c>
      <c r="E55" s="21">
        <v>667</v>
      </c>
      <c r="F55" s="9">
        <v>140</v>
      </c>
      <c r="G55" s="9">
        <v>1</v>
      </c>
      <c r="H55" s="53">
        <v>43266</v>
      </c>
      <c r="I55" s="11" t="s">
        <v>146</v>
      </c>
    </row>
    <row r="56" spans="1:9" x14ac:dyDescent="0.3">
      <c r="A56" s="8">
        <f>IF(B56&lt;&gt;"",ROWS($B$6:B56),"")</f>
        <v>51</v>
      </c>
      <c r="B56" s="1" t="s">
        <v>494</v>
      </c>
      <c r="C56" s="1" t="s">
        <v>495</v>
      </c>
      <c r="D56" s="1" t="s">
        <v>39</v>
      </c>
      <c r="E56" s="21">
        <v>607</v>
      </c>
      <c r="F56" s="9">
        <v>307</v>
      </c>
      <c r="G56" s="9">
        <v>3</v>
      </c>
      <c r="H56" s="53">
        <v>43301</v>
      </c>
      <c r="I56" s="11" t="s">
        <v>126</v>
      </c>
    </row>
    <row r="57" spans="1:9" x14ac:dyDescent="0.3">
      <c r="A57" s="8">
        <f>IF(B57&lt;&gt;"",ROWS($B$6:B57),"")</f>
        <v>52</v>
      </c>
      <c r="B57" s="1" t="s">
        <v>152</v>
      </c>
      <c r="C57" s="1" t="s">
        <v>153</v>
      </c>
      <c r="D57" s="1" t="s">
        <v>39</v>
      </c>
      <c r="E57" s="21">
        <v>517.25</v>
      </c>
      <c r="F57" s="9">
        <v>98</v>
      </c>
      <c r="G57" s="9">
        <v>1</v>
      </c>
      <c r="H57" s="53">
        <v>43252</v>
      </c>
      <c r="I57" s="11" t="s">
        <v>29</v>
      </c>
    </row>
    <row r="58" spans="1:9" x14ac:dyDescent="0.3">
      <c r="A58" s="8">
        <f>IF(B58&lt;&gt;"",ROWS($B$6:B58),"")</f>
        <v>53</v>
      </c>
      <c r="B58" s="1" t="s">
        <v>738</v>
      </c>
      <c r="C58" s="1" t="s">
        <v>739</v>
      </c>
      <c r="D58" s="1" t="s">
        <v>433</v>
      </c>
      <c r="E58" s="21">
        <v>438.4</v>
      </c>
      <c r="F58" s="9">
        <v>236</v>
      </c>
      <c r="G58" s="9">
        <v>1</v>
      </c>
      <c r="H58" s="53">
        <v>43028</v>
      </c>
      <c r="I58" s="11" t="s">
        <v>29</v>
      </c>
    </row>
    <row r="59" spans="1:9" x14ac:dyDescent="0.3">
      <c r="A59" s="8">
        <f>IF(B59&lt;&gt;"",ROWS($B$6:B59),"")</f>
        <v>54</v>
      </c>
      <c r="B59" s="1" t="s">
        <v>615</v>
      </c>
      <c r="C59" s="1" t="s">
        <v>616</v>
      </c>
      <c r="D59" s="1" t="s">
        <v>617</v>
      </c>
      <c r="E59" s="21">
        <v>394</v>
      </c>
      <c r="F59" s="9">
        <v>69</v>
      </c>
      <c r="G59" s="9">
        <v>1</v>
      </c>
      <c r="H59" s="53">
        <v>43147</v>
      </c>
      <c r="I59" s="11" t="s">
        <v>120</v>
      </c>
    </row>
    <row r="60" spans="1:9" x14ac:dyDescent="0.3">
      <c r="A60" s="8">
        <f>IF(B60&lt;&gt;"",ROWS($B$6:B60),"")</f>
        <v>55</v>
      </c>
      <c r="B60" s="1" t="s">
        <v>745</v>
      </c>
      <c r="C60" s="1" t="s">
        <v>746</v>
      </c>
      <c r="D60" s="1" t="s">
        <v>39</v>
      </c>
      <c r="E60" s="21">
        <v>362.4</v>
      </c>
      <c r="F60" s="9">
        <v>208</v>
      </c>
      <c r="G60" s="9">
        <v>1</v>
      </c>
      <c r="H60" s="53">
        <v>42965</v>
      </c>
      <c r="I60" s="11" t="s">
        <v>44</v>
      </c>
    </row>
    <row r="61" spans="1:9" x14ac:dyDescent="0.3">
      <c r="A61" s="8">
        <f>IF(B61&lt;&gt;"",ROWS($B$6:B61),"")</f>
        <v>56</v>
      </c>
      <c r="B61" s="1" t="s">
        <v>711</v>
      </c>
      <c r="C61" s="1" t="s">
        <v>712</v>
      </c>
      <c r="D61" s="1" t="s">
        <v>39</v>
      </c>
      <c r="E61" s="21">
        <v>355.2</v>
      </c>
      <c r="F61" s="9">
        <v>192</v>
      </c>
      <c r="G61" s="9">
        <v>1</v>
      </c>
      <c r="H61" s="53">
        <v>42944</v>
      </c>
      <c r="I61" s="11" t="s">
        <v>54</v>
      </c>
    </row>
    <row r="62" spans="1:9" x14ac:dyDescent="0.3">
      <c r="A62" s="8">
        <f>IF(B62&lt;&gt;"",ROWS($B$6:B62),"")</f>
        <v>57</v>
      </c>
      <c r="B62" s="1" t="s">
        <v>657</v>
      </c>
      <c r="C62" s="1" t="s">
        <v>658</v>
      </c>
      <c r="D62" s="1" t="s">
        <v>276</v>
      </c>
      <c r="E62" s="21">
        <v>336</v>
      </c>
      <c r="F62" s="9">
        <v>76</v>
      </c>
      <c r="G62" s="9">
        <v>1</v>
      </c>
      <c r="H62" s="53">
        <v>43035</v>
      </c>
      <c r="I62" s="11" t="s">
        <v>428</v>
      </c>
    </row>
    <row r="63" spans="1:9" x14ac:dyDescent="0.3">
      <c r="A63" s="8">
        <f>IF(B63&lt;&gt;"",ROWS($B$6:B63),"")</f>
        <v>58</v>
      </c>
      <c r="B63" s="1" t="s">
        <v>667</v>
      </c>
      <c r="C63" s="1" t="s">
        <v>668</v>
      </c>
      <c r="D63" s="1" t="s">
        <v>39</v>
      </c>
      <c r="E63" s="21">
        <v>308.10000000000002</v>
      </c>
      <c r="F63" s="9">
        <v>175</v>
      </c>
      <c r="G63" s="9">
        <v>1</v>
      </c>
      <c r="H63" s="53">
        <v>42916</v>
      </c>
      <c r="I63" s="11" t="s">
        <v>40</v>
      </c>
    </row>
    <row r="64" spans="1:9" x14ac:dyDescent="0.3">
      <c r="A64" s="8">
        <f>IF(B64&lt;&gt;"",ROWS($B$6:B64),"")</f>
        <v>59</v>
      </c>
      <c r="B64" s="1" t="s">
        <v>722</v>
      </c>
      <c r="C64" s="1" t="s">
        <v>723</v>
      </c>
      <c r="D64" s="1" t="s">
        <v>39</v>
      </c>
      <c r="E64" s="21">
        <v>302</v>
      </c>
      <c r="F64" s="9">
        <v>167</v>
      </c>
      <c r="G64" s="9">
        <v>1</v>
      </c>
      <c r="H64" s="53">
        <v>42727</v>
      </c>
      <c r="I64" s="11" t="s">
        <v>40</v>
      </c>
    </row>
    <row r="65" spans="1:9" x14ac:dyDescent="0.3">
      <c r="A65" s="8">
        <f>IF(B65&lt;&gt;"",ROWS($B$6:B65),"")</f>
        <v>60</v>
      </c>
      <c r="B65" s="1" t="s">
        <v>190</v>
      </c>
      <c r="C65" s="1" t="s">
        <v>191</v>
      </c>
      <c r="D65" s="1" t="s">
        <v>39</v>
      </c>
      <c r="E65" s="21">
        <v>267.7</v>
      </c>
      <c r="F65" s="9">
        <v>51</v>
      </c>
      <c r="G65" s="9">
        <v>1</v>
      </c>
      <c r="H65" s="53">
        <v>43280</v>
      </c>
      <c r="I65" s="11" t="s">
        <v>49</v>
      </c>
    </row>
    <row r="66" spans="1:9" x14ac:dyDescent="0.3">
      <c r="A66" s="8">
        <f>IF(B66&lt;&gt;"",ROWS($B$6:B66),"")</f>
        <v>61</v>
      </c>
      <c r="B66" s="1" t="s">
        <v>718</v>
      </c>
      <c r="C66" s="1" t="s">
        <v>719</v>
      </c>
      <c r="D66" s="1" t="s">
        <v>39</v>
      </c>
      <c r="E66" s="21">
        <v>266.39999999999998</v>
      </c>
      <c r="F66" s="9">
        <v>148</v>
      </c>
      <c r="G66" s="9">
        <v>1</v>
      </c>
      <c r="H66" s="53">
        <v>42972</v>
      </c>
      <c r="I66" s="11" t="s">
        <v>146</v>
      </c>
    </row>
    <row r="67" spans="1:9" x14ac:dyDescent="0.3">
      <c r="A67" s="8">
        <f>IF(B67&lt;&gt;"",ROWS($B$6:B67),"")</f>
        <v>62</v>
      </c>
      <c r="B67" s="1" t="s">
        <v>78</v>
      </c>
      <c r="C67" s="1" t="s">
        <v>79</v>
      </c>
      <c r="D67" s="1" t="s">
        <v>39</v>
      </c>
      <c r="E67" s="21">
        <v>254.22</v>
      </c>
      <c r="F67" s="9">
        <v>51</v>
      </c>
      <c r="G67" s="9">
        <v>1</v>
      </c>
      <c r="H67" s="53">
        <v>43259</v>
      </c>
      <c r="I67" s="11" t="s">
        <v>40</v>
      </c>
    </row>
    <row r="68" spans="1:9" x14ac:dyDescent="0.3">
      <c r="A68" s="8">
        <f>IF(B68&lt;&gt;"",ROWS($B$6:B68),"")</f>
        <v>63</v>
      </c>
      <c r="B68" s="1" t="s">
        <v>697</v>
      </c>
      <c r="C68" s="1" t="s">
        <v>698</v>
      </c>
      <c r="D68" s="1" t="s">
        <v>39</v>
      </c>
      <c r="E68" s="21">
        <v>230.4</v>
      </c>
      <c r="F68" s="9">
        <v>128</v>
      </c>
      <c r="G68" s="9">
        <v>2</v>
      </c>
      <c r="H68" s="53">
        <v>43161</v>
      </c>
      <c r="I68" s="11" t="s">
        <v>54</v>
      </c>
    </row>
    <row r="69" spans="1:9" x14ac:dyDescent="0.3">
      <c r="A69" s="8">
        <f>IF(B69&lt;&gt;"",ROWS($B$6:B69),"")</f>
        <v>64</v>
      </c>
      <c r="B69" s="1" t="s">
        <v>412</v>
      </c>
      <c r="C69" s="1" t="s">
        <v>413</v>
      </c>
      <c r="D69" s="1" t="s">
        <v>414</v>
      </c>
      <c r="E69" s="21">
        <v>198</v>
      </c>
      <c r="F69" s="9">
        <v>36</v>
      </c>
      <c r="G69" s="9">
        <v>1</v>
      </c>
      <c r="H69" s="53">
        <v>43231</v>
      </c>
      <c r="I69" s="11" t="s">
        <v>120</v>
      </c>
    </row>
    <row r="70" spans="1:9" x14ac:dyDescent="0.3">
      <c r="A70" s="8">
        <f>IF(B70&lt;&gt;"",ROWS($B$6:B70),"")</f>
        <v>65</v>
      </c>
      <c r="B70" s="1" t="s">
        <v>754</v>
      </c>
      <c r="C70" s="1" t="s">
        <v>755</v>
      </c>
      <c r="D70" s="1" t="s">
        <v>39</v>
      </c>
      <c r="E70" s="21">
        <v>167.4</v>
      </c>
      <c r="F70" s="9">
        <v>93</v>
      </c>
      <c r="G70" s="9">
        <v>1</v>
      </c>
      <c r="H70" s="53">
        <v>42776</v>
      </c>
      <c r="I70" s="11" t="s">
        <v>49</v>
      </c>
    </row>
    <row r="71" spans="1:9" x14ac:dyDescent="0.3">
      <c r="A71" s="8">
        <f>IF(B71&lt;&gt;"",ROWS($B$6:B71),"")</f>
        <v>66</v>
      </c>
      <c r="B71" s="1" t="s">
        <v>426</v>
      </c>
      <c r="C71" s="1" t="s">
        <v>427</v>
      </c>
      <c r="D71" s="1" t="s">
        <v>310</v>
      </c>
      <c r="E71" s="21">
        <v>162</v>
      </c>
      <c r="F71" s="9">
        <v>29</v>
      </c>
      <c r="G71" s="9">
        <v>1</v>
      </c>
      <c r="H71" s="53">
        <v>43210</v>
      </c>
      <c r="I71" s="11" t="s">
        <v>428</v>
      </c>
    </row>
    <row r="72" spans="1:9" x14ac:dyDescent="0.3">
      <c r="A72" s="8">
        <f>IF(B72&lt;&gt;"",ROWS($B$6:B72),"")</f>
        <v>67</v>
      </c>
      <c r="B72" s="1" t="s">
        <v>140</v>
      </c>
      <c r="C72" s="1" t="s">
        <v>141</v>
      </c>
      <c r="D72" s="1" t="s">
        <v>142</v>
      </c>
      <c r="E72" s="21">
        <v>162</v>
      </c>
      <c r="F72" s="9">
        <v>90</v>
      </c>
      <c r="G72" s="9">
        <v>1</v>
      </c>
      <c r="H72" s="53">
        <v>43140</v>
      </c>
      <c r="I72" s="11" t="s">
        <v>29</v>
      </c>
    </row>
    <row r="73" spans="1:9" x14ac:dyDescent="0.3">
      <c r="A73" s="8">
        <f>IF(B73&lt;&gt;"",ROWS($B$6:B73),"")</f>
        <v>68</v>
      </c>
      <c r="B73" s="1" t="s">
        <v>62</v>
      </c>
      <c r="C73" s="1" t="s">
        <v>62</v>
      </c>
      <c r="D73" s="1" t="s">
        <v>39</v>
      </c>
      <c r="E73" s="21">
        <v>139</v>
      </c>
      <c r="F73" s="9">
        <v>25</v>
      </c>
      <c r="G73" s="9">
        <v>1</v>
      </c>
      <c r="H73" s="53">
        <v>43238</v>
      </c>
      <c r="I73" s="11" t="s">
        <v>36</v>
      </c>
    </row>
    <row r="74" spans="1:9" x14ac:dyDescent="0.3">
      <c r="A74" s="8">
        <f>IF(B74&lt;&gt;"",ROWS($B$6:B74),"")</f>
        <v>69</v>
      </c>
      <c r="B74" s="1" t="s">
        <v>134</v>
      </c>
      <c r="C74" s="1" t="s">
        <v>135</v>
      </c>
      <c r="D74" s="1" t="s">
        <v>136</v>
      </c>
      <c r="E74" s="21">
        <v>123</v>
      </c>
      <c r="F74" s="9">
        <v>28</v>
      </c>
      <c r="G74" s="9">
        <v>1</v>
      </c>
      <c r="H74" s="53">
        <v>43252</v>
      </c>
      <c r="I74" s="11" t="s">
        <v>137</v>
      </c>
    </row>
    <row r="75" spans="1:9" x14ac:dyDescent="0.3">
      <c r="A75" s="8">
        <f>IF(B75&lt;&gt;"",ROWS($B$6:B75),"")</f>
        <v>70</v>
      </c>
      <c r="B75" s="1" t="s">
        <v>693</v>
      </c>
      <c r="C75" s="1" t="s">
        <v>694</v>
      </c>
      <c r="D75" s="1" t="s">
        <v>604</v>
      </c>
      <c r="E75" s="21">
        <v>100</v>
      </c>
      <c r="F75" s="9">
        <v>32</v>
      </c>
      <c r="G75" s="9">
        <v>1</v>
      </c>
      <c r="H75" s="53">
        <v>43084</v>
      </c>
      <c r="I75" s="11" t="s">
        <v>428</v>
      </c>
    </row>
    <row r="76" spans="1:9" x14ac:dyDescent="0.3">
      <c r="A76" s="8">
        <f>IF(B76&lt;&gt;"",ROWS($B$6:B76),"")</f>
        <v>71</v>
      </c>
      <c r="B76" s="1" t="s">
        <v>303</v>
      </c>
      <c r="C76" s="1" t="s">
        <v>303</v>
      </c>
      <c r="D76" s="1" t="s">
        <v>39</v>
      </c>
      <c r="E76" s="21">
        <v>91.5</v>
      </c>
      <c r="F76" s="9">
        <v>30</v>
      </c>
      <c r="G76" s="9">
        <v>1</v>
      </c>
      <c r="H76" s="53">
        <v>43161</v>
      </c>
      <c r="I76" s="11" t="s">
        <v>40</v>
      </c>
    </row>
    <row r="77" spans="1:9" x14ac:dyDescent="0.3">
      <c r="A77" s="8">
        <f>IF(B77&lt;&gt;"",ROWS($B$6:B77),"")</f>
        <v>72</v>
      </c>
      <c r="B77" s="1" t="s">
        <v>764</v>
      </c>
      <c r="C77" s="1" t="s">
        <v>765</v>
      </c>
      <c r="D77" s="1" t="s">
        <v>196</v>
      </c>
      <c r="E77" s="21">
        <v>85</v>
      </c>
      <c r="F77" s="9">
        <v>44</v>
      </c>
      <c r="G77" s="9">
        <v>1</v>
      </c>
      <c r="H77" s="53">
        <v>42748</v>
      </c>
      <c r="I77" s="11" t="s">
        <v>29</v>
      </c>
    </row>
    <row r="78" spans="1:9" x14ac:dyDescent="0.3">
      <c r="A78" s="8">
        <f>IF(B78&lt;&gt;"",ROWS($B$6:B78),"")</f>
        <v>73</v>
      </c>
      <c r="B78" s="1" t="s">
        <v>639</v>
      </c>
      <c r="C78" s="1" t="s">
        <v>640</v>
      </c>
      <c r="D78" s="1" t="s">
        <v>641</v>
      </c>
      <c r="E78" s="21">
        <v>80</v>
      </c>
      <c r="F78" s="9">
        <v>30</v>
      </c>
      <c r="G78" s="9">
        <v>1</v>
      </c>
      <c r="H78" s="53">
        <v>42475</v>
      </c>
      <c r="I78" s="11" t="s">
        <v>642</v>
      </c>
    </row>
    <row r="79" spans="1:9" x14ac:dyDescent="0.3">
      <c r="A79" s="8">
        <f>IF(B79&lt;&gt;"",ROWS($B$6:B79),"")</f>
        <v>74</v>
      </c>
      <c r="B79" s="1" t="s">
        <v>762</v>
      </c>
      <c r="C79" s="1" t="s">
        <v>763</v>
      </c>
      <c r="D79" s="1" t="s">
        <v>276</v>
      </c>
      <c r="E79" s="21">
        <v>80</v>
      </c>
      <c r="F79" s="9">
        <v>50</v>
      </c>
      <c r="G79" s="9">
        <v>1</v>
      </c>
      <c r="H79" s="53">
        <v>42475</v>
      </c>
      <c r="I79" s="11" t="s">
        <v>642</v>
      </c>
    </row>
    <row r="80" spans="1:9" x14ac:dyDescent="0.3">
      <c r="A80" s="8">
        <f>IF(B80&lt;&gt;"",ROWS($B$6:B80),"")</f>
        <v>75</v>
      </c>
      <c r="B80" s="1" t="s">
        <v>645</v>
      </c>
      <c r="C80" s="1" t="s">
        <v>646</v>
      </c>
      <c r="D80" s="1" t="s">
        <v>633</v>
      </c>
      <c r="E80" s="21">
        <v>80</v>
      </c>
      <c r="F80" s="9">
        <v>60</v>
      </c>
      <c r="G80" s="9">
        <v>1</v>
      </c>
      <c r="H80" s="53">
        <v>43084</v>
      </c>
      <c r="I80" s="11" t="s">
        <v>642</v>
      </c>
    </row>
    <row r="81" spans="1:9" x14ac:dyDescent="0.3">
      <c r="A81" s="8">
        <f>IF(B81&lt;&gt;"",ROWS($B$6:B81),"")</f>
        <v>76</v>
      </c>
      <c r="B81" s="1" t="s">
        <v>485</v>
      </c>
      <c r="C81" s="1" t="s">
        <v>486</v>
      </c>
      <c r="D81" s="1" t="s">
        <v>310</v>
      </c>
      <c r="E81" s="21">
        <v>42.5</v>
      </c>
      <c r="F81" s="9">
        <v>12</v>
      </c>
      <c r="G81" s="9">
        <v>1</v>
      </c>
      <c r="H81" s="53">
        <v>43287</v>
      </c>
      <c r="I81" s="11" t="s">
        <v>146</v>
      </c>
    </row>
    <row r="82" spans="1:9" x14ac:dyDescent="0.3">
      <c r="A82" s="8">
        <f>IF(B82&lt;&gt;"",ROWS($B$6:B82),"")</f>
        <v>77</v>
      </c>
      <c r="B82" s="1" t="s">
        <v>171</v>
      </c>
      <c r="C82" s="1" t="s">
        <v>172</v>
      </c>
      <c r="D82" s="1" t="s">
        <v>39</v>
      </c>
      <c r="E82" s="21">
        <v>42</v>
      </c>
      <c r="F82" s="9">
        <v>10</v>
      </c>
      <c r="G82" s="9">
        <v>1</v>
      </c>
      <c r="H82" s="53">
        <v>43231</v>
      </c>
      <c r="I82" s="11" t="s">
        <v>126</v>
      </c>
    </row>
    <row r="83" spans="1:9" x14ac:dyDescent="0.3">
      <c r="A83" s="8">
        <f>IF(B83&lt;&gt;"",ROWS($B$6:B83),"")</f>
        <v>78</v>
      </c>
      <c r="B83" s="1" t="s">
        <v>720</v>
      </c>
      <c r="C83" s="1" t="s">
        <v>721</v>
      </c>
      <c r="D83" s="1" t="s">
        <v>39</v>
      </c>
      <c r="E83" s="21">
        <v>28.8</v>
      </c>
      <c r="F83" s="9">
        <v>16</v>
      </c>
      <c r="G83" s="9">
        <v>1</v>
      </c>
      <c r="H83" s="53">
        <v>42839</v>
      </c>
      <c r="I83" s="11" t="s">
        <v>36</v>
      </c>
    </row>
    <row r="84" spans="1:9" x14ac:dyDescent="0.3">
      <c r="A84" s="8">
        <f>IF(B84&lt;&gt;"",ROWS($B$6:B84),"")</f>
        <v>79</v>
      </c>
      <c r="B84" s="1" t="s">
        <v>362</v>
      </c>
      <c r="C84" s="1" t="s">
        <v>362</v>
      </c>
      <c r="D84" s="1" t="s">
        <v>31</v>
      </c>
      <c r="E84" s="21">
        <v>24.3</v>
      </c>
      <c r="F84" s="9">
        <v>7</v>
      </c>
      <c r="G84" s="9">
        <v>1</v>
      </c>
      <c r="H84" s="53">
        <v>43287</v>
      </c>
      <c r="I84" s="11" t="s">
        <v>363</v>
      </c>
    </row>
    <row r="85" spans="1:9" x14ac:dyDescent="0.3">
      <c r="A85" s="8">
        <f>IF(B85&lt;&gt;"",ROWS($B$6:B85),"")</f>
        <v>80</v>
      </c>
      <c r="B85" s="1" t="s">
        <v>827</v>
      </c>
      <c r="C85" s="1" t="s">
        <v>828</v>
      </c>
      <c r="D85" s="1" t="s">
        <v>829</v>
      </c>
      <c r="E85" s="21">
        <v>21</v>
      </c>
      <c r="F85" s="9">
        <v>6</v>
      </c>
      <c r="G85" s="9">
        <v>1</v>
      </c>
      <c r="H85" s="53">
        <v>43196</v>
      </c>
      <c r="I85" s="11" t="s">
        <v>329</v>
      </c>
    </row>
    <row r="86" spans="1:9" x14ac:dyDescent="0.3">
      <c r="A86" s="8">
        <f>IF(B86&lt;&gt;"",ROWS($B$6:B86),"")</f>
        <v>81</v>
      </c>
      <c r="B86" s="1" t="s">
        <v>576</v>
      </c>
      <c r="C86" s="1" t="s">
        <v>577</v>
      </c>
      <c r="D86" s="1" t="s">
        <v>578</v>
      </c>
      <c r="E86" s="21">
        <v>9</v>
      </c>
      <c r="F86" s="9">
        <v>5</v>
      </c>
      <c r="G86" s="9">
        <v>1</v>
      </c>
      <c r="H86" s="53">
        <v>43287</v>
      </c>
      <c r="I86" s="11" t="s">
        <v>29</v>
      </c>
    </row>
    <row r="87" spans="1:9" x14ac:dyDescent="0.3">
      <c r="E87" s="19">
        <f>SUBTOTAL(109,Table3_Rugpjūtis[Pajamos])</f>
        <v>1979695.659999999</v>
      </c>
      <c r="F87" s="12">
        <f>SUBTOTAL(109,Table3_Rugpjūtis[Žiūrovų skaičius])</f>
        <v>383429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7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21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63</v>
      </c>
      <c r="C6" s="1" t="s">
        <v>64</v>
      </c>
      <c r="D6" s="1" t="s">
        <v>39</v>
      </c>
      <c r="E6" s="21">
        <v>334203.78999999998</v>
      </c>
      <c r="F6" s="9">
        <v>56345</v>
      </c>
      <c r="G6" s="9">
        <v>14</v>
      </c>
      <c r="H6" s="53">
        <v>43350</v>
      </c>
      <c r="I6" s="11" t="s">
        <v>49</v>
      </c>
    </row>
    <row r="7" spans="1:9" x14ac:dyDescent="0.3">
      <c r="A7" s="8">
        <f>IF(B7&lt;&gt;"",ROWS($B$6:B7),"")</f>
        <v>2</v>
      </c>
      <c r="B7" s="1" t="s">
        <v>82</v>
      </c>
      <c r="C7" s="1" t="s">
        <v>83</v>
      </c>
      <c r="D7" s="1" t="s">
        <v>39</v>
      </c>
      <c r="E7" s="21">
        <v>155989.72</v>
      </c>
      <c r="F7" s="9">
        <v>26591</v>
      </c>
      <c r="G7" s="9">
        <v>18</v>
      </c>
      <c r="H7" s="53">
        <v>43364</v>
      </c>
      <c r="I7" s="11" t="s">
        <v>40</v>
      </c>
    </row>
    <row r="8" spans="1:9" x14ac:dyDescent="0.3">
      <c r="A8" s="8">
        <f>IF(B8&lt;&gt;"",ROWS($B$6:B8),"")</f>
        <v>3</v>
      </c>
      <c r="B8" s="1" t="s">
        <v>167</v>
      </c>
      <c r="C8" s="1" t="s">
        <v>168</v>
      </c>
      <c r="D8" s="1" t="s">
        <v>39</v>
      </c>
      <c r="E8" s="21">
        <v>72394.44</v>
      </c>
      <c r="F8" s="9">
        <v>13150</v>
      </c>
      <c r="G8" s="9">
        <v>15</v>
      </c>
      <c r="H8" s="53">
        <v>43343</v>
      </c>
      <c r="I8" s="11" t="s">
        <v>44</v>
      </c>
    </row>
    <row r="9" spans="1:9" x14ac:dyDescent="0.3">
      <c r="A9" s="8">
        <f>IF(B9&lt;&gt;"",ROWS($B$6:B9),"")</f>
        <v>4</v>
      </c>
      <c r="B9" s="1" t="s">
        <v>52</v>
      </c>
      <c r="C9" s="1" t="s">
        <v>53</v>
      </c>
      <c r="D9" s="1" t="s">
        <v>39</v>
      </c>
      <c r="E9" s="21">
        <v>70529.47</v>
      </c>
      <c r="F9" s="9">
        <v>14531</v>
      </c>
      <c r="G9" s="9">
        <v>12</v>
      </c>
      <c r="H9" s="53">
        <v>43315</v>
      </c>
      <c r="I9" s="11" t="s">
        <v>54</v>
      </c>
    </row>
    <row r="10" spans="1:9" x14ac:dyDescent="0.3">
      <c r="A10" s="8">
        <f>IF(B10&lt;&gt;"",ROWS($B$6:B10),"")</f>
        <v>5</v>
      </c>
      <c r="B10" s="1" t="s">
        <v>197</v>
      </c>
      <c r="C10" s="1" t="s">
        <v>198</v>
      </c>
      <c r="D10" s="1" t="s">
        <v>39</v>
      </c>
      <c r="E10" s="21">
        <v>63658.85</v>
      </c>
      <c r="F10" s="9">
        <v>10985</v>
      </c>
      <c r="G10" s="9">
        <v>16</v>
      </c>
      <c r="H10" s="53">
        <v>43357</v>
      </c>
      <c r="I10" s="11" t="s">
        <v>36</v>
      </c>
    </row>
    <row r="11" spans="1:9" x14ac:dyDescent="0.3">
      <c r="A11" s="8">
        <f>IF(B11&lt;&gt;"",ROWS($B$6:B11),"")</f>
        <v>6</v>
      </c>
      <c r="B11" s="1" t="s">
        <v>147</v>
      </c>
      <c r="C11" s="1" t="s">
        <v>148</v>
      </c>
      <c r="D11" s="1" t="s">
        <v>39</v>
      </c>
      <c r="E11" s="21">
        <v>62800.78</v>
      </c>
      <c r="F11" s="9">
        <v>11166</v>
      </c>
      <c r="G11" s="9">
        <v>16</v>
      </c>
      <c r="H11" s="53">
        <v>43364</v>
      </c>
      <c r="I11" s="11" t="s">
        <v>29</v>
      </c>
    </row>
    <row r="12" spans="1:9" x14ac:dyDescent="0.3">
      <c r="A12" s="8">
        <f>IF(B12&lt;&gt;"",ROWS($B$6:B12),"")</f>
        <v>7</v>
      </c>
      <c r="B12" s="1" t="s">
        <v>209</v>
      </c>
      <c r="C12" s="1" t="s">
        <v>209</v>
      </c>
      <c r="D12" s="1" t="s">
        <v>31</v>
      </c>
      <c r="E12" s="21">
        <v>62698.86</v>
      </c>
      <c r="F12" s="9">
        <v>11802</v>
      </c>
      <c r="G12" s="9">
        <v>12</v>
      </c>
      <c r="H12" s="53">
        <v>43350</v>
      </c>
      <c r="I12" s="11" t="s">
        <v>210</v>
      </c>
    </row>
    <row r="13" spans="1:9" x14ac:dyDescent="0.3">
      <c r="A13" s="8">
        <f>IF(B13&lt;&gt;"",ROWS($B$6:B13),"")</f>
        <v>8</v>
      </c>
      <c r="B13" s="1" t="s">
        <v>207</v>
      </c>
      <c r="C13" s="1" t="s">
        <v>208</v>
      </c>
      <c r="D13" s="1" t="s">
        <v>39</v>
      </c>
      <c r="E13" s="21">
        <v>59488</v>
      </c>
      <c r="F13" s="9">
        <v>14180</v>
      </c>
      <c r="G13" s="9">
        <v>16</v>
      </c>
      <c r="H13" s="53">
        <v>43343</v>
      </c>
      <c r="I13" s="11" t="s">
        <v>126</v>
      </c>
    </row>
    <row r="14" spans="1:9" x14ac:dyDescent="0.3">
      <c r="A14" s="8">
        <f>IF(B14&lt;&gt;"",ROWS($B$6:B14),"")</f>
        <v>9</v>
      </c>
      <c r="B14" s="1" t="s">
        <v>45</v>
      </c>
      <c r="C14" s="1" t="s">
        <v>45</v>
      </c>
      <c r="D14" s="1" t="s">
        <v>31</v>
      </c>
      <c r="E14" s="21">
        <v>58134.6</v>
      </c>
      <c r="F14" s="9">
        <v>10441</v>
      </c>
      <c r="G14" s="9">
        <v>8</v>
      </c>
      <c r="H14" s="53">
        <v>43315</v>
      </c>
      <c r="I14" s="11" t="s">
        <v>46</v>
      </c>
    </row>
    <row r="15" spans="1:9" x14ac:dyDescent="0.3">
      <c r="A15" s="8">
        <f>IF(B15&lt;&gt;"",ROWS($B$6:B15),"")</f>
        <v>10</v>
      </c>
      <c r="B15" s="1" t="s">
        <v>110</v>
      </c>
      <c r="C15" s="1" t="s">
        <v>111</v>
      </c>
      <c r="D15" s="1" t="s">
        <v>39</v>
      </c>
      <c r="E15" s="21">
        <v>54504.67</v>
      </c>
      <c r="F15" s="9">
        <v>8789</v>
      </c>
      <c r="G15" s="9">
        <v>11</v>
      </c>
      <c r="H15" s="53">
        <v>43336</v>
      </c>
      <c r="I15" s="11" t="s">
        <v>49</v>
      </c>
    </row>
    <row r="16" spans="1:9" x14ac:dyDescent="0.3">
      <c r="A16" s="8">
        <f>IF(B16&lt;&gt;"",ROWS($B$6:B16),"")</f>
        <v>11</v>
      </c>
      <c r="B16" s="1" t="s">
        <v>236</v>
      </c>
      <c r="C16" s="1" t="s">
        <v>237</v>
      </c>
      <c r="D16" s="1" t="s">
        <v>177</v>
      </c>
      <c r="E16" s="21">
        <v>48091.16</v>
      </c>
      <c r="F16" s="9">
        <v>10823</v>
      </c>
      <c r="G16" s="9">
        <v>16</v>
      </c>
      <c r="H16" s="53">
        <v>43357</v>
      </c>
      <c r="I16" s="11" t="s">
        <v>29</v>
      </c>
    </row>
    <row r="17" spans="1:9" x14ac:dyDescent="0.3">
      <c r="A17" s="8">
        <f>IF(B17&lt;&gt;"",ROWS($B$6:B17),"")</f>
        <v>12</v>
      </c>
      <c r="B17" s="1" t="s">
        <v>234</v>
      </c>
      <c r="C17" s="1" t="s">
        <v>235</v>
      </c>
      <c r="D17" s="1" t="s">
        <v>39</v>
      </c>
      <c r="E17" s="21">
        <v>44130.28</v>
      </c>
      <c r="F17" s="9">
        <v>7842</v>
      </c>
      <c r="G17" s="9">
        <v>12</v>
      </c>
      <c r="H17" s="53">
        <v>43343</v>
      </c>
      <c r="I17" s="11" t="s">
        <v>49</v>
      </c>
    </row>
    <row r="18" spans="1:9" x14ac:dyDescent="0.3">
      <c r="A18" s="8">
        <f>IF(B18&lt;&gt;"",ROWS($B$6:B18),"")</f>
        <v>13</v>
      </c>
      <c r="B18" s="1" t="s">
        <v>272</v>
      </c>
      <c r="C18" s="1" t="s">
        <v>273</v>
      </c>
      <c r="D18" s="1" t="s">
        <v>39</v>
      </c>
      <c r="E18" s="21">
        <v>37833.22</v>
      </c>
      <c r="F18" s="9">
        <v>6725</v>
      </c>
      <c r="G18" s="9">
        <v>11</v>
      </c>
      <c r="H18" s="53">
        <v>43357</v>
      </c>
      <c r="I18" s="11" t="s">
        <v>44</v>
      </c>
    </row>
    <row r="19" spans="1:9" x14ac:dyDescent="0.3">
      <c r="A19" s="8">
        <f>IF(B19&lt;&gt;"",ROWS($B$6:B19),"")</f>
        <v>14</v>
      </c>
      <c r="B19" s="1" t="s">
        <v>294</v>
      </c>
      <c r="C19" s="1" t="s">
        <v>295</v>
      </c>
      <c r="D19" s="1" t="s">
        <v>39</v>
      </c>
      <c r="E19" s="21">
        <v>32071.7</v>
      </c>
      <c r="F19" s="9">
        <v>5501</v>
      </c>
      <c r="G19" s="9">
        <v>11</v>
      </c>
      <c r="H19" s="53">
        <v>43357</v>
      </c>
      <c r="I19" s="11" t="s">
        <v>29</v>
      </c>
    </row>
    <row r="20" spans="1:9" x14ac:dyDescent="0.3">
      <c r="A20" s="8">
        <f>IF(B20&lt;&gt;"",ROWS($B$6:B20),"")</f>
        <v>15</v>
      </c>
      <c r="B20" s="1" t="s">
        <v>112</v>
      </c>
      <c r="C20" s="1" t="s">
        <v>113</v>
      </c>
      <c r="D20" s="1" t="s">
        <v>39</v>
      </c>
      <c r="E20" s="21">
        <v>31438.06</v>
      </c>
      <c r="F20" s="9">
        <v>5360</v>
      </c>
      <c r="G20" s="9">
        <v>9</v>
      </c>
      <c r="H20" s="53">
        <v>43329</v>
      </c>
      <c r="I20" s="11" t="s">
        <v>40</v>
      </c>
    </row>
    <row r="21" spans="1:9" x14ac:dyDescent="0.3">
      <c r="A21" s="8">
        <f>IF(B21&lt;&gt;"",ROWS($B$6:B21),"")</f>
        <v>16</v>
      </c>
      <c r="B21" s="1" t="s">
        <v>316</v>
      </c>
      <c r="C21" s="1" t="s">
        <v>317</v>
      </c>
      <c r="D21" s="1" t="s">
        <v>39</v>
      </c>
      <c r="E21" s="21">
        <v>24378.83</v>
      </c>
      <c r="F21" s="9">
        <v>4391</v>
      </c>
      <c r="G21" s="9">
        <v>13</v>
      </c>
      <c r="H21" s="53">
        <v>43343</v>
      </c>
      <c r="I21" s="11" t="s">
        <v>29</v>
      </c>
    </row>
    <row r="22" spans="1:9" x14ac:dyDescent="0.3">
      <c r="A22" s="8">
        <f>IF(B22&lt;&gt;"",ROWS($B$6:B22),"")</f>
        <v>17</v>
      </c>
      <c r="B22" s="1" t="s">
        <v>311</v>
      </c>
      <c r="C22" s="1" t="s">
        <v>311</v>
      </c>
      <c r="D22" s="1" t="s">
        <v>74</v>
      </c>
      <c r="E22" s="21">
        <v>24206</v>
      </c>
      <c r="F22" s="9">
        <v>4296</v>
      </c>
      <c r="G22" s="9">
        <v>12</v>
      </c>
      <c r="H22" s="53">
        <v>43364</v>
      </c>
      <c r="I22" s="11" t="s">
        <v>126</v>
      </c>
    </row>
    <row r="23" spans="1:9" x14ac:dyDescent="0.3">
      <c r="A23" s="8">
        <f>IF(B23&lt;&gt;"",ROWS($B$6:B23),"")</f>
        <v>18</v>
      </c>
      <c r="B23" s="1" t="s">
        <v>306</v>
      </c>
      <c r="C23" s="1" t="s">
        <v>307</v>
      </c>
      <c r="D23" s="1" t="s">
        <v>177</v>
      </c>
      <c r="E23" s="21">
        <v>23242.61</v>
      </c>
      <c r="F23" s="9">
        <v>3965</v>
      </c>
      <c r="G23" s="9">
        <v>6</v>
      </c>
      <c r="H23" s="53">
        <v>43364</v>
      </c>
      <c r="I23" s="11" t="s">
        <v>120</v>
      </c>
    </row>
    <row r="24" spans="1:9" x14ac:dyDescent="0.3">
      <c r="A24" s="8">
        <f>IF(B24&lt;&gt;"",ROWS($B$6:B24),"")</f>
        <v>19</v>
      </c>
      <c r="B24" s="1" t="s">
        <v>376</v>
      </c>
      <c r="C24" s="1" t="s">
        <v>377</v>
      </c>
      <c r="D24" s="1" t="s">
        <v>177</v>
      </c>
      <c r="E24" s="21">
        <v>22049.71</v>
      </c>
      <c r="F24" s="9">
        <v>3819</v>
      </c>
      <c r="G24" s="9">
        <v>10</v>
      </c>
      <c r="H24" s="53">
        <v>43343</v>
      </c>
      <c r="I24" s="11" t="s">
        <v>120</v>
      </c>
    </row>
    <row r="25" spans="1:9" x14ac:dyDescent="0.3">
      <c r="A25" s="8">
        <f>IF(B25&lt;&gt;"",ROWS($B$6:B25),"")</f>
        <v>20</v>
      </c>
      <c r="B25" s="1" t="s">
        <v>252</v>
      </c>
      <c r="C25" s="1" t="s">
        <v>253</v>
      </c>
      <c r="D25" s="1" t="s">
        <v>859</v>
      </c>
      <c r="E25" s="21">
        <v>17766.060000000001</v>
      </c>
      <c r="F25" s="9">
        <v>3072</v>
      </c>
      <c r="G25" s="9">
        <v>17</v>
      </c>
      <c r="H25" s="53">
        <v>43371</v>
      </c>
      <c r="I25" s="11" t="s">
        <v>146</v>
      </c>
    </row>
    <row r="26" spans="1:9" x14ac:dyDescent="0.3">
      <c r="A26" s="8">
        <f>IF(B26&lt;&gt;"",ROWS($B$6:B26),"")</f>
        <v>21</v>
      </c>
      <c r="B26" s="1" t="s">
        <v>42</v>
      </c>
      <c r="C26" s="1" t="s">
        <v>43</v>
      </c>
      <c r="D26" s="1" t="s">
        <v>39</v>
      </c>
      <c r="E26" s="21">
        <v>16297.38</v>
      </c>
      <c r="F26" s="9">
        <v>3512</v>
      </c>
      <c r="G26" s="9">
        <v>9</v>
      </c>
      <c r="H26" s="53">
        <v>43294</v>
      </c>
      <c r="I26" s="11" t="s">
        <v>44</v>
      </c>
    </row>
    <row r="27" spans="1:9" x14ac:dyDescent="0.3">
      <c r="A27" s="8">
        <f>IF(B27&lt;&gt;"",ROWS($B$6:B27),"")</f>
        <v>22</v>
      </c>
      <c r="B27" s="1" t="s">
        <v>277</v>
      </c>
      <c r="C27" s="1" t="s">
        <v>278</v>
      </c>
      <c r="D27" s="1" t="s">
        <v>39</v>
      </c>
      <c r="E27" s="21">
        <v>16277.94</v>
      </c>
      <c r="F27" s="9">
        <v>3191</v>
      </c>
      <c r="G27" s="9">
        <v>14</v>
      </c>
      <c r="H27" s="53">
        <v>43371</v>
      </c>
      <c r="I27" s="11" t="s">
        <v>29</v>
      </c>
    </row>
    <row r="28" spans="1:9" x14ac:dyDescent="0.3">
      <c r="A28" s="8">
        <f>IF(B28&lt;&gt;"",ROWS($B$6:B28),"")</f>
        <v>23</v>
      </c>
      <c r="B28" s="1" t="s">
        <v>330</v>
      </c>
      <c r="C28" s="1" t="s">
        <v>331</v>
      </c>
      <c r="D28" s="1" t="s">
        <v>129</v>
      </c>
      <c r="E28" s="21">
        <v>15953.2</v>
      </c>
      <c r="F28" s="9">
        <v>3673</v>
      </c>
      <c r="G28" s="9">
        <v>13</v>
      </c>
      <c r="H28" s="53">
        <v>43371</v>
      </c>
      <c r="I28" s="11" t="s">
        <v>137</v>
      </c>
    </row>
    <row r="29" spans="1:9" x14ac:dyDescent="0.3">
      <c r="A29" s="8">
        <f>IF(B29&lt;&gt;"",ROWS($B$6:B29),"")</f>
        <v>24</v>
      </c>
      <c r="B29" s="1" t="s">
        <v>205</v>
      </c>
      <c r="C29" s="1" t="s">
        <v>206</v>
      </c>
      <c r="D29" s="1" t="s">
        <v>39</v>
      </c>
      <c r="E29" s="21">
        <v>13651.27</v>
      </c>
      <c r="F29" s="9">
        <v>2367</v>
      </c>
      <c r="G29" s="9">
        <v>9</v>
      </c>
      <c r="H29" s="53">
        <v>43336</v>
      </c>
      <c r="I29" s="11" t="s">
        <v>44</v>
      </c>
    </row>
    <row r="30" spans="1:9" x14ac:dyDescent="0.3">
      <c r="A30" s="8">
        <f>IF(B30&lt;&gt;"",ROWS($B$6:B30),"")</f>
        <v>25</v>
      </c>
      <c r="B30" s="1" t="s">
        <v>296</v>
      </c>
      <c r="C30" s="1" t="s">
        <v>297</v>
      </c>
      <c r="D30" s="1" t="s">
        <v>298</v>
      </c>
      <c r="E30" s="21">
        <v>12489.7</v>
      </c>
      <c r="F30" s="9">
        <v>2806</v>
      </c>
      <c r="G30" s="9">
        <v>6</v>
      </c>
      <c r="H30" s="53">
        <v>43336</v>
      </c>
      <c r="I30" s="11" t="s">
        <v>137</v>
      </c>
    </row>
    <row r="31" spans="1:9" x14ac:dyDescent="0.3">
      <c r="A31" s="8">
        <f>IF(B31&lt;&gt;"",ROWS($B$6:B31),"")</f>
        <v>26</v>
      </c>
      <c r="B31" s="1" t="s">
        <v>265</v>
      </c>
      <c r="C31" s="1" t="s">
        <v>266</v>
      </c>
      <c r="D31" s="1" t="s">
        <v>267</v>
      </c>
      <c r="E31" s="21">
        <v>11886</v>
      </c>
      <c r="F31" s="9">
        <v>3187</v>
      </c>
      <c r="G31" s="9">
        <v>11</v>
      </c>
      <c r="H31" s="53">
        <v>43329</v>
      </c>
      <c r="I31" s="11" t="s">
        <v>126</v>
      </c>
    </row>
    <row r="32" spans="1:9" x14ac:dyDescent="0.3">
      <c r="A32" s="8">
        <f>IF(B32&lt;&gt;"",ROWS($B$6:B32),"")</f>
        <v>27</v>
      </c>
      <c r="B32" s="1" t="s">
        <v>285</v>
      </c>
      <c r="C32" s="1" t="s">
        <v>286</v>
      </c>
      <c r="D32" s="1" t="s">
        <v>177</v>
      </c>
      <c r="E32" s="21">
        <v>11512</v>
      </c>
      <c r="F32" s="9">
        <v>1889</v>
      </c>
      <c r="G32" s="9">
        <v>5</v>
      </c>
      <c r="H32" s="53">
        <v>43371</v>
      </c>
      <c r="I32" s="11" t="s">
        <v>126</v>
      </c>
    </row>
    <row r="33" spans="1:9" x14ac:dyDescent="0.3">
      <c r="A33" s="8">
        <f>IF(B33&lt;&gt;"",ROWS($B$6:B33),"")</f>
        <v>28</v>
      </c>
      <c r="B33" s="1" t="s">
        <v>397</v>
      </c>
      <c r="C33" s="1" t="s">
        <v>397</v>
      </c>
      <c r="D33" s="1" t="s">
        <v>31</v>
      </c>
      <c r="E33" s="21">
        <v>9833.2800000000007</v>
      </c>
      <c r="F33" s="9">
        <v>2365</v>
      </c>
      <c r="G33" s="9">
        <v>12</v>
      </c>
      <c r="H33" s="53">
        <v>43371</v>
      </c>
      <c r="I33" s="11" t="s">
        <v>398</v>
      </c>
    </row>
    <row r="34" spans="1:9" x14ac:dyDescent="0.3">
      <c r="A34" s="8">
        <f>IF(B34&lt;&gt;"",ROWS($B$6:B34),"")</f>
        <v>29</v>
      </c>
      <c r="B34" s="1" t="s">
        <v>516</v>
      </c>
      <c r="C34" s="1" t="s">
        <v>517</v>
      </c>
      <c r="D34" s="1" t="s">
        <v>382</v>
      </c>
      <c r="E34" s="21">
        <v>9070.9</v>
      </c>
      <c r="F34" s="9">
        <v>1837</v>
      </c>
      <c r="G34" s="9">
        <v>14</v>
      </c>
      <c r="H34" s="53">
        <v>43357</v>
      </c>
      <c r="I34" s="11" t="s">
        <v>146</v>
      </c>
    </row>
    <row r="35" spans="1:9" x14ac:dyDescent="0.3">
      <c r="A35" s="8">
        <f>IF(B35&lt;&gt;"",ROWS($B$6:B35),"")</f>
        <v>30</v>
      </c>
      <c r="B35" s="1" t="s">
        <v>497</v>
      </c>
      <c r="C35" s="1" t="s">
        <v>850</v>
      </c>
      <c r="D35" s="1" t="s">
        <v>498</v>
      </c>
      <c r="E35" s="21">
        <v>8384.7199999999993</v>
      </c>
      <c r="F35" s="9">
        <v>1740</v>
      </c>
      <c r="G35" s="9">
        <v>10</v>
      </c>
      <c r="H35" s="53">
        <v>43357</v>
      </c>
      <c r="I35" s="11" t="s">
        <v>120</v>
      </c>
    </row>
    <row r="36" spans="1:9" x14ac:dyDescent="0.3">
      <c r="A36" s="8">
        <f>IF(B36&lt;&gt;"",ROWS($B$6:B36),"")</f>
        <v>31</v>
      </c>
      <c r="B36" s="1" t="s">
        <v>533</v>
      </c>
      <c r="C36" s="1" t="s">
        <v>534</v>
      </c>
      <c r="D36" s="1" t="s">
        <v>535</v>
      </c>
      <c r="E36" s="21">
        <v>8366.41</v>
      </c>
      <c r="F36" s="9">
        <v>1909</v>
      </c>
      <c r="G36" s="9">
        <v>12</v>
      </c>
      <c r="H36" s="53">
        <v>43350</v>
      </c>
      <c r="I36" s="11" t="s">
        <v>536</v>
      </c>
    </row>
    <row r="37" spans="1:9" x14ac:dyDescent="0.3">
      <c r="A37" s="8">
        <f>IF(B37&lt;&gt;"",ROWS($B$6:B37),"")</f>
        <v>32</v>
      </c>
      <c r="B37" s="1" t="s">
        <v>449</v>
      </c>
      <c r="C37" s="1" t="s">
        <v>450</v>
      </c>
      <c r="D37" s="1" t="s">
        <v>451</v>
      </c>
      <c r="E37" s="21">
        <v>6721</v>
      </c>
      <c r="F37" s="9">
        <v>1653</v>
      </c>
      <c r="G37" s="9">
        <v>3</v>
      </c>
      <c r="H37" s="53">
        <v>43350</v>
      </c>
      <c r="I37" s="11" t="s">
        <v>361</v>
      </c>
    </row>
    <row r="38" spans="1:9" x14ac:dyDescent="0.3">
      <c r="A38" s="8">
        <f>IF(B38&lt;&gt;"",ROWS($B$6:B38),"")</f>
        <v>33</v>
      </c>
      <c r="B38" s="1" t="s">
        <v>474</v>
      </c>
      <c r="C38" s="1" t="s">
        <v>475</v>
      </c>
      <c r="D38" s="1" t="s">
        <v>39</v>
      </c>
      <c r="E38" s="21">
        <v>6191.96</v>
      </c>
      <c r="F38" s="9">
        <v>1100</v>
      </c>
      <c r="G38" s="9">
        <v>11</v>
      </c>
      <c r="H38" s="53">
        <v>43371</v>
      </c>
      <c r="I38" s="11" t="s">
        <v>29</v>
      </c>
    </row>
    <row r="39" spans="1:9" x14ac:dyDescent="0.3">
      <c r="A39" s="8">
        <f>IF(B39&lt;&gt;"",ROWS($B$6:B39),"")</f>
        <v>34</v>
      </c>
      <c r="B39" s="1" t="s">
        <v>358</v>
      </c>
      <c r="C39" s="1" t="s">
        <v>359</v>
      </c>
      <c r="D39" s="1" t="s">
        <v>360</v>
      </c>
      <c r="E39" s="21">
        <v>5498</v>
      </c>
      <c r="F39" s="9">
        <v>1264</v>
      </c>
      <c r="G39" s="9">
        <v>5</v>
      </c>
      <c r="H39" s="53">
        <v>43336</v>
      </c>
      <c r="I39" s="11" t="s">
        <v>361</v>
      </c>
    </row>
    <row r="40" spans="1:9" x14ac:dyDescent="0.3">
      <c r="A40" s="8">
        <f>IF(B40&lt;&gt;"",ROWS($B$6:B40),"")</f>
        <v>35</v>
      </c>
      <c r="B40" s="1" t="s">
        <v>589</v>
      </c>
      <c r="C40" s="1" t="s">
        <v>590</v>
      </c>
      <c r="D40" s="1" t="s">
        <v>39</v>
      </c>
      <c r="E40" s="21">
        <v>5405.77</v>
      </c>
      <c r="F40" s="9">
        <v>997</v>
      </c>
      <c r="G40" s="9">
        <v>12</v>
      </c>
      <c r="H40" s="53">
        <v>43350</v>
      </c>
      <c r="I40" s="11" t="s">
        <v>29</v>
      </c>
    </row>
    <row r="41" spans="1:9" x14ac:dyDescent="0.3">
      <c r="A41" s="8">
        <f>IF(B41&lt;&gt;"",ROWS($B$6:B41),"")</f>
        <v>36</v>
      </c>
      <c r="B41" s="1" t="s">
        <v>613</v>
      </c>
      <c r="C41" s="1" t="s">
        <v>614</v>
      </c>
      <c r="D41" s="1" t="s">
        <v>310</v>
      </c>
      <c r="E41" s="21">
        <v>4341.6099999999997</v>
      </c>
      <c r="F41" s="9">
        <v>806</v>
      </c>
      <c r="G41" s="9">
        <v>11</v>
      </c>
      <c r="H41" s="53">
        <v>43364</v>
      </c>
      <c r="I41" s="11" t="s">
        <v>146</v>
      </c>
    </row>
    <row r="42" spans="1:9" x14ac:dyDescent="0.3">
      <c r="A42" s="8">
        <f>IF(B42&lt;&gt;"",ROWS($B$6:B42),"")</f>
        <v>37</v>
      </c>
      <c r="B42" s="1" t="s">
        <v>100</v>
      </c>
      <c r="C42" s="1" t="s">
        <v>101</v>
      </c>
      <c r="D42" s="1" t="s">
        <v>39</v>
      </c>
      <c r="E42" s="21">
        <v>3979.86</v>
      </c>
      <c r="F42" s="9">
        <v>682</v>
      </c>
      <c r="G42" s="9">
        <v>4</v>
      </c>
      <c r="H42" s="53">
        <v>43301</v>
      </c>
      <c r="I42" s="11" t="s">
        <v>40</v>
      </c>
    </row>
    <row r="43" spans="1:9" x14ac:dyDescent="0.3">
      <c r="A43" s="8">
        <f>IF(B43&lt;&gt;"",ROWS($B$6:B43),"")</f>
        <v>38</v>
      </c>
      <c r="B43" s="1" t="s">
        <v>338</v>
      </c>
      <c r="C43" s="1" t="s">
        <v>339</v>
      </c>
      <c r="D43" s="1" t="s">
        <v>39</v>
      </c>
      <c r="E43" s="21">
        <v>3933.44</v>
      </c>
      <c r="F43" s="9">
        <v>667</v>
      </c>
      <c r="G43" s="9">
        <v>6</v>
      </c>
      <c r="H43" s="53">
        <v>43336</v>
      </c>
      <c r="I43" s="11" t="s">
        <v>29</v>
      </c>
    </row>
    <row r="44" spans="1:9" x14ac:dyDescent="0.3">
      <c r="A44" s="8">
        <f>IF(B44&lt;&gt;"",ROWS($B$6:B44),"")</f>
        <v>39</v>
      </c>
      <c r="B44" s="1" t="s">
        <v>80</v>
      </c>
      <c r="C44" s="1" t="s">
        <v>80</v>
      </c>
      <c r="D44" s="1" t="s">
        <v>31</v>
      </c>
      <c r="E44" s="21">
        <v>3475.2</v>
      </c>
      <c r="F44" s="9">
        <v>961</v>
      </c>
      <c r="G44" s="9">
        <v>6</v>
      </c>
      <c r="H44" s="53">
        <v>43189</v>
      </c>
      <c r="I44" s="11" t="s">
        <v>81</v>
      </c>
    </row>
    <row r="45" spans="1:9" x14ac:dyDescent="0.3">
      <c r="A45" s="8">
        <f>IF(B45&lt;&gt;"",ROWS($B$6:B45),"")</f>
        <v>40</v>
      </c>
      <c r="B45" s="1" t="s">
        <v>421</v>
      </c>
      <c r="C45" s="1" t="s">
        <v>422</v>
      </c>
      <c r="D45" s="1" t="s">
        <v>382</v>
      </c>
      <c r="E45" s="21">
        <v>2062</v>
      </c>
      <c r="F45" s="9">
        <v>497</v>
      </c>
      <c r="G45" s="9">
        <v>3</v>
      </c>
      <c r="H45" s="53">
        <v>43335</v>
      </c>
      <c r="I45" s="11" t="s">
        <v>423</v>
      </c>
    </row>
    <row r="46" spans="1:9" x14ac:dyDescent="0.3">
      <c r="A46" s="8">
        <f>IF(B46&lt;&gt;"",ROWS($B$6:B46),"")</f>
        <v>41</v>
      </c>
      <c r="B46" s="1" t="s">
        <v>705</v>
      </c>
      <c r="C46" s="1" t="s">
        <v>706</v>
      </c>
      <c r="D46" s="1" t="s">
        <v>433</v>
      </c>
      <c r="E46" s="21">
        <v>1156.5999999999999</v>
      </c>
      <c r="F46" s="9">
        <v>312</v>
      </c>
      <c r="G46" s="9">
        <v>3</v>
      </c>
      <c r="H46" s="53">
        <v>43350</v>
      </c>
      <c r="I46" s="11" t="s">
        <v>120</v>
      </c>
    </row>
    <row r="47" spans="1:9" x14ac:dyDescent="0.3">
      <c r="A47" s="8">
        <f>IF(B47&lt;&gt;"",ROWS($B$6:B47),"")</f>
        <v>42</v>
      </c>
      <c r="B47" s="1" t="s">
        <v>424</v>
      </c>
      <c r="C47" s="1" t="s">
        <v>425</v>
      </c>
      <c r="D47" s="1" t="s">
        <v>39</v>
      </c>
      <c r="E47" s="21">
        <v>1139</v>
      </c>
      <c r="F47" s="9">
        <v>229</v>
      </c>
      <c r="G47" s="9">
        <v>10</v>
      </c>
      <c r="H47" s="53">
        <v>43329</v>
      </c>
      <c r="I47" s="11" t="s">
        <v>126</v>
      </c>
    </row>
    <row r="48" spans="1:9" x14ac:dyDescent="0.3">
      <c r="A48" s="8">
        <f>IF(B48&lt;&gt;"",ROWS($B$6:B48),"")</f>
        <v>43</v>
      </c>
      <c r="B48" s="1" t="s">
        <v>487</v>
      </c>
      <c r="C48" s="1" t="s">
        <v>488</v>
      </c>
      <c r="D48" s="1" t="s">
        <v>489</v>
      </c>
      <c r="E48" s="21">
        <v>1008</v>
      </c>
      <c r="F48" s="9">
        <v>277</v>
      </c>
      <c r="G48" s="9">
        <v>2</v>
      </c>
      <c r="H48" s="53">
        <v>43315</v>
      </c>
      <c r="I48" s="11" t="s">
        <v>423</v>
      </c>
    </row>
    <row r="49" spans="1:9" x14ac:dyDescent="0.3">
      <c r="A49" s="8">
        <f>IF(B49&lt;&gt;"",ROWS($B$6:B49),"")</f>
        <v>44</v>
      </c>
      <c r="B49" s="1" t="s">
        <v>279</v>
      </c>
      <c r="C49" s="1" t="s">
        <v>280</v>
      </c>
      <c r="D49" s="1" t="s">
        <v>39</v>
      </c>
      <c r="E49" s="21">
        <v>850.44</v>
      </c>
      <c r="F49" s="9">
        <v>144</v>
      </c>
      <c r="G49" s="9">
        <v>2</v>
      </c>
      <c r="H49" s="53">
        <v>43329</v>
      </c>
      <c r="I49" s="11" t="s">
        <v>29</v>
      </c>
    </row>
    <row r="50" spans="1:9" x14ac:dyDescent="0.3">
      <c r="A50" s="8">
        <f>IF(B50&lt;&gt;"",ROWS($B$6:B50),"")</f>
        <v>45</v>
      </c>
      <c r="B50" s="1" t="s">
        <v>537</v>
      </c>
      <c r="C50" s="1" t="s">
        <v>538</v>
      </c>
      <c r="D50" s="1" t="s">
        <v>539</v>
      </c>
      <c r="E50" s="21">
        <v>535</v>
      </c>
      <c r="F50" s="9">
        <v>243</v>
      </c>
      <c r="G50" s="9">
        <v>1</v>
      </c>
      <c r="H50" s="53">
        <v>42654</v>
      </c>
      <c r="I50" s="11" t="s">
        <v>513</v>
      </c>
    </row>
    <row r="51" spans="1:9" x14ac:dyDescent="0.3">
      <c r="A51" s="8">
        <f>IF(B51&lt;&gt;"",ROWS($B$6:B51),"")</f>
        <v>46</v>
      </c>
      <c r="B51" s="1" t="s">
        <v>490</v>
      </c>
      <c r="C51" s="1" t="s">
        <v>491</v>
      </c>
      <c r="D51" s="1" t="s">
        <v>39</v>
      </c>
      <c r="E51" s="21">
        <v>464.6</v>
      </c>
      <c r="F51" s="9">
        <v>96</v>
      </c>
      <c r="G51" s="9">
        <v>6</v>
      </c>
      <c r="H51" s="53">
        <v>43385</v>
      </c>
      <c r="I51" s="11" t="s">
        <v>54</v>
      </c>
    </row>
    <row r="52" spans="1:9" x14ac:dyDescent="0.3">
      <c r="A52" s="8">
        <f>IF(B52&lt;&gt;"",ROWS($B$6:B52),"")</f>
        <v>47</v>
      </c>
      <c r="B52" s="1" t="s">
        <v>201</v>
      </c>
      <c r="C52" s="1" t="s">
        <v>202</v>
      </c>
      <c r="D52" s="1" t="s">
        <v>39</v>
      </c>
      <c r="E52" s="21">
        <v>418.4</v>
      </c>
      <c r="F52" s="9">
        <v>72</v>
      </c>
      <c r="G52" s="9">
        <v>1</v>
      </c>
      <c r="H52" s="53">
        <v>43322</v>
      </c>
      <c r="I52" s="11" t="s">
        <v>29</v>
      </c>
    </row>
    <row r="53" spans="1:9" x14ac:dyDescent="0.3">
      <c r="A53" s="8">
        <f>IF(B53&lt;&gt;"",ROWS($B$6:B53),"")</f>
        <v>48</v>
      </c>
      <c r="B53" s="1" t="s">
        <v>452</v>
      </c>
      <c r="C53" s="1" t="s">
        <v>453</v>
      </c>
      <c r="D53" s="1" t="s">
        <v>433</v>
      </c>
      <c r="E53" s="21">
        <v>410.56</v>
      </c>
      <c r="F53" s="9">
        <v>82</v>
      </c>
      <c r="G53" s="9">
        <v>3</v>
      </c>
      <c r="H53" s="53">
        <v>43322</v>
      </c>
      <c r="I53" s="11" t="s">
        <v>120</v>
      </c>
    </row>
    <row r="54" spans="1:9" x14ac:dyDescent="0.3">
      <c r="A54" s="8">
        <f>IF(B54&lt;&gt;"",ROWS($B$6:B54),"")</f>
        <v>49</v>
      </c>
      <c r="B54" s="1" t="s">
        <v>387</v>
      </c>
      <c r="C54" s="1" t="s">
        <v>388</v>
      </c>
      <c r="D54" s="1" t="s">
        <v>39</v>
      </c>
      <c r="E54" s="21">
        <v>410</v>
      </c>
      <c r="F54" s="9">
        <v>76</v>
      </c>
      <c r="G54" s="9">
        <v>1</v>
      </c>
      <c r="H54" s="53">
        <v>43308</v>
      </c>
      <c r="I54" s="11" t="s">
        <v>361</v>
      </c>
    </row>
    <row r="55" spans="1:9" x14ac:dyDescent="0.3">
      <c r="A55" s="8">
        <f>IF(B55&lt;&gt;"",ROWS($B$6:B55),"")</f>
        <v>50</v>
      </c>
      <c r="B55" s="1" t="s">
        <v>639</v>
      </c>
      <c r="C55" s="1" t="s">
        <v>640</v>
      </c>
      <c r="D55" s="1" t="s">
        <v>641</v>
      </c>
      <c r="E55" s="21">
        <v>392</v>
      </c>
      <c r="F55" s="9">
        <v>204</v>
      </c>
      <c r="G55" s="9">
        <v>1</v>
      </c>
      <c r="H55" s="53">
        <v>42475</v>
      </c>
      <c r="I55" s="11" t="s">
        <v>642</v>
      </c>
    </row>
    <row r="56" spans="1:9" x14ac:dyDescent="0.3">
      <c r="A56" s="8">
        <f>IF(B56&lt;&gt;"",ROWS($B$6:B56),"")</f>
        <v>51</v>
      </c>
      <c r="B56" s="1" t="s">
        <v>720</v>
      </c>
      <c r="C56" s="1" t="s">
        <v>721</v>
      </c>
      <c r="D56" s="1" t="s">
        <v>39</v>
      </c>
      <c r="E56" s="21">
        <v>345</v>
      </c>
      <c r="F56" s="9">
        <v>69</v>
      </c>
      <c r="G56" s="9">
        <v>1</v>
      </c>
      <c r="H56" s="53">
        <v>42839</v>
      </c>
      <c r="I56" s="11" t="s">
        <v>36</v>
      </c>
    </row>
    <row r="57" spans="1:9" x14ac:dyDescent="0.3">
      <c r="A57" s="8">
        <f>IF(B57&lt;&gt;"",ROWS($B$6:B57),"")</f>
        <v>52</v>
      </c>
      <c r="B57" s="1" t="s">
        <v>667</v>
      </c>
      <c r="C57" s="1" t="s">
        <v>668</v>
      </c>
      <c r="D57" s="1" t="s">
        <v>39</v>
      </c>
      <c r="E57" s="21">
        <v>303.5</v>
      </c>
      <c r="F57" s="9">
        <v>158</v>
      </c>
      <c r="G57" s="9">
        <v>1</v>
      </c>
      <c r="H57" s="53">
        <v>42916</v>
      </c>
      <c r="I57" s="11" t="s">
        <v>40</v>
      </c>
    </row>
    <row r="58" spans="1:9" x14ac:dyDescent="0.3">
      <c r="A58" s="8">
        <f>IF(B58&lt;&gt;"",ROWS($B$6:B58),"")</f>
        <v>53</v>
      </c>
      <c r="B58" s="1" t="s">
        <v>683</v>
      </c>
      <c r="C58" s="1" t="s">
        <v>684</v>
      </c>
      <c r="D58" s="1" t="s">
        <v>291</v>
      </c>
      <c r="E58" s="21">
        <v>303</v>
      </c>
      <c r="F58" s="9">
        <v>101</v>
      </c>
      <c r="G58" s="9">
        <v>1</v>
      </c>
      <c r="H58" s="53">
        <v>43015</v>
      </c>
      <c r="I58" s="11" t="s">
        <v>513</v>
      </c>
    </row>
    <row r="59" spans="1:9" x14ac:dyDescent="0.3">
      <c r="A59" s="8">
        <f>IF(B59&lt;&gt;"",ROWS($B$6:B59),"")</f>
        <v>54</v>
      </c>
      <c r="B59" s="1" t="s">
        <v>557</v>
      </c>
      <c r="C59" s="1" t="s">
        <v>558</v>
      </c>
      <c r="D59" s="1" t="s">
        <v>39</v>
      </c>
      <c r="E59" s="21">
        <v>294</v>
      </c>
      <c r="F59" s="9">
        <v>40</v>
      </c>
      <c r="G59" s="9">
        <v>1</v>
      </c>
      <c r="H59" s="53">
        <v>43224</v>
      </c>
      <c r="I59" s="11" t="s">
        <v>146</v>
      </c>
    </row>
    <row r="60" spans="1:9" x14ac:dyDescent="0.3">
      <c r="A60" s="8">
        <f>IF(B60&lt;&gt;"",ROWS($B$6:B60),"")</f>
        <v>55</v>
      </c>
      <c r="B60" s="1" t="s">
        <v>671</v>
      </c>
      <c r="C60" s="1" t="s">
        <v>672</v>
      </c>
      <c r="D60" s="1" t="s">
        <v>267</v>
      </c>
      <c r="E60" s="21">
        <v>234</v>
      </c>
      <c r="F60" s="9">
        <v>120</v>
      </c>
      <c r="G60" s="9">
        <v>1</v>
      </c>
      <c r="H60" s="53">
        <v>43216</v>
      </c>
      <c r="I60" s="11" t="s">
        <v>642</v>
      </c>
    </row>
    <row r="61" spans="1:9" x14ac:dyDescent="0.3">
      <c r="A61" s="8">
        <f>IF(B61&lt;&gt;"",ROWS($B$6:B61),"")</f>
        <v>56</v>
      </c>
      <c r="B61" s="1" t="s">
        <v>508</v>
      </c>
      <c r="C61" s="1" t="s">
        <v>509</v>
      </c>
      <c r="D61" s="1" t="s">
        <v>39</v>
      </c>
      <c r="E61" s="21">
        <v>220</v>
      </c>
      <c r="F61" s="9">
        <v>30</v>
      </c>
      <c r="G61" s="9">
        <v>1</v>
      </c>
      <c r="H61" s="53">
        <v>43217</v>
      </c>
      <c r="I61" s="11" t="s">
        <v>146</v>
      </c>
    </row>
    <row r="62" spans="1:9" x14ac:dyDescent="0.3">
      <c r="A62" s="8">
        <f>IF(B62&lt;&gt;"",ROWS($B$6:B62),"")</f>
        <v>57</v>
      </c>
      <c r="B62" s="1" t="s">
        <v>790</v>
      </c>
      <c r="C62" s="1" t="s">
        <v>791</v>
      </c>
      <c r="D62" s="1" t="s">
        <v>39</v>
      </c>
      <c r="E62" s="21">
        <v>214</v>
      </c>
      <c r="F62" s="9">
        <v>109</v>
      </c>
      <c r="G62" s="9">
        <v>1</v>
      </c>
      <c r="H62" s="53">
        <v>42188</v>
      </c>
      <c r="I62" s="11" t="s">
        <v>40</v>
      </c>
    </row>
    <row r="63" spans="1:9" x14ac:dyDescent="0.3">
      <c r="A63" s="8">
        <f>IF(B63&lt;&gt;"",ROWS($B$6:B63),"")</f>
        <v>58</v>
      </c>
      <c r="B63" s="1" t="s">
        <v>795</v>
      </c>
      <c r="C63" s="1" t="s">
        <v>796</v>
      </c>
      <c r="D63" s="1" t="s">
        <v>39</v>
      </c>
      <c r="E63" s="21">
        <v>188</v>
      </c>
      <c r="F63" s="9">
        <v>94</v>
      </c>
      <c r="G63" s="9">
        <v>1</v>
      </c>
      <c r="H63" s="53">
        <v>40466</v>
      </c>
      <c r="I63" s="11" t="s">
        <v>40</v>
      </c>
    </row>
    <row r="64" spans="1:9" x14ac:dyDescent="0.3">
      <c r="A64" s="8">
        <f>IF(B64&lt;&gt;"",ROWS($B$6:B64),"")</f>
        <v>59</v>
      </c>
      <c r="B64" s="1" t="s">
        <v>797</v>
      </c>
      <c r="C64" s="1" t="s">
        <v>798</v>
      </c>
      <c r="D64" s="1" t="s">
        <v>39</v>
      </c>
      <c r="E64" s="21">
        <v>185</v>
      </c>
      <c r="F64" s="9">
        <v>97</v>
      </c>
      <c r="G64" s="9">
        <v>1</v>
      </c>
      <c r="H64" s="53">
        <v>41467</v>
      </c>
      <c r="I64" s="11" t="s">
        <v>40</v>
      </c>
    </row>
    <row r="65" spans="1:9" x14ac:dyDescent="0.3">
      <c r="A65" s="8">
        <f>IF(B65&lt;&gt;"",ROWS($B$6:B65),"")</f>
        <v>60</v>
      </c>
      <c r="B65" s="1" t="s">
        <v>65</v>
      </c>
      <c r="C65" s="1" t="s">
        <v>66</v>
      </c>
      <c r="D65" s="1" t="s">
        <v>39</v>
      </c>
      <c r="E65" s="21">
        <v>181.5</v>
      </c>
      <c r="F65" s="9">
        <v>36</v>
      </c>
      <c r="G65" s="9">
        <v>1</v>
      </c>
      <c r="H65" s="53">
        <v>43217</v>
      </c>
      <c r="I65" s="11" t="s">
        <v>54</v>
      </c>
    </row>
    <row r="66" spans="1:9" x14ac:dyDescent="0.3">
      <c r="A66" s="8">
        <f>IF(B66&lt;&gt;"",ROWS($B$6:B66),"")</f>
        <v>61</v>
      </c>
      <c r="B66" s="1" t="s">
        <v>62</v>
      </c>
      <c r="C66" s="1" t="s">
        <v>62</v>
      </c>
      <c r="D66" s="1" t="s">
        <v>39</v>
      </c>
      <c r="E66" s="21">
        <v>181.5</v>
      </c>
      <c r="F66" s="9">
        <v>36</v>
      </c>
      <c r="G66" s="9">
        <v>1</v>
      </c>
      <c r="H66" s="53">
        <v>43238</v>
      </c>
      <c r="I66" s="11" t="s">
        <v>36</v>
      </c>
    </row>
    <row r="67" spans="1:9" x14ac:dyDescent="0.3">
      <c r="A67" s="8">
        <f>IF(B67&lt;&gt;"",ROWS($B$6:B67),"")</f>
        <v>62</v>
      </c>
      <c r="B67" s="1" t="s">
        <v>186</v>
      </c>
      <c r="C67" s="1" t="s">
        <v>187</v>
      </c>
      <c r="D67" s="1" t="s">
        <v>39</v>
      </c>
      <c r="E67" s="21">
        <v>167.05</v>
      </c>
      <c r="F67" s="9">
        <v>26</v>
      </c>
      <c r="G67" s="9">
        <v>1</v>
      </c>
      <c r="H67" s="53">
        <v>43308</v>
      </c>
      <c r="I67" s="11" t="s">
        <v>40</v>
      </c>
    </row>
    <row r="68" spans="1:9" x14ac:dyDescent="0.3">
      <c r="A68" s="8">
        <f>IF(B68&lt;&gt;"",ROWS($B$6:B68),"")</f>
        <v>63</v>
      </c>
      <c r="B68" s="1" t="s">
        <v>76</v>
      </c>
      <c r="C68" s="1" t="s">
        <v>77</v>
      </c>
      <c r="D68" s="1" t="s">
        <v>39</v>
      </c>
      <c r="E68" s="21">
        <v>160</v>
      </c>
      <c r="F68" s="9">
        <v>32</v>
      </c>
      <c r="G68" s="9">
        <v>1</v>
      </c>
      <c r="H68" s="53">
        <v>43105</v>
      </c>
      <c r="I68" s="11" t="s">
        <v>54</v>
      </c>
    </row>
    <row r="69" spans="1:9" x14ac:dyDescent="0.3">
      <c r="A69" s="8">
        <f>IF(B69&lt;&gt;"",ROWS($B$6:B69),"")</f>
        <v>64</v>
      </c>
      <c r="B69" s="1" t="s">
        <v>143</v>
      </c>
      <c r="C69" s="1" t="s">
        <v>144</v>
      </c>
      <c r="D69" s="1" t="s">
        <v>145</v>
      </c>
      <c r="E69" s="21">
        <v>159</v>
      </c>
      <c r="F69" s="9">
        <v>44</v>
      </c>
      <c r="G69" s="9">
        <v>1</v>
      </c>
      <c r="H69" s="53">
        <v>43266</v>
      </c>
      <c r="I69" s="11" t="s">
        <v>146</v>
      </c>
    </row>
    <row r="70" spans="1:9" x14ac:dyDescent="0.3">
      <c r="A70" s="8">
        <f>IF(B70&lt;&gt;"",ROWS($B$6:B70),"")</f>
        <v>65</v>
      </c>
      <c r="B70" s="1" t="s">
        <v>618</v>
      </c>
      <c r="C70" s="1" t="s">
        <v>619</v>
      </c>
      <c r="D70" s="1" t="s">
        <v>836</v>
      </c>
      <c r="E70" s="21">
        <v>140</v>
      </c>
      <c r="F70" s="9">
        <v>70</v>
      </c>
      <c r="G70" s="9">
        <v>1</v>
      </c>
      <c r="H70" s="53">
        <v>42988</v>
      </c>
      <c r="I70" s="11" t="s">
        <v>513</v>
      </c>
    </row>
    <row r="71" spans="1:9" x14ac:dyDescent="0.3">
      <c r="A71" s="8">
        <f>IF(B71&lt;&gt;"",ROWS($B$6:B71),"")</f>
        <v>66</v>
      </c>
      <c r="B71" s="1" t="s">
        <v>364</v>
      </c>
      <c r="C71" s="1" t="s">
        <v>365</v>
      </c>
      <c r="D71" s="1" t="s">
        <v>366</v>
      </c>
      <c r="E71" s="21">
        <v>115.5</v>
      </c>
      <c r="F71" s="9">
        <v>32</v>
      </c>
      <c r="G71" s="9">
        <v>2</v>
      </c>
      <c r="H71" s="53">
        <v>43189</v>
      </c>
      <c r="I71" s="11" t="s">
        <v>329</v>
      </c>
    </row>
    <row r="72" spans="1:9" x14ac:dyDescent="0.3">
      <c r="A72" s="8">
        <f>IF(B72&lt;&gt;"",ROWS($B$6:B72),"")</f>
        <v>67</v>
      </c>
      <c r="B72" s="1" t="s">
        <v>768</v>
      </c>
      <c r="C72" s="1" t="s">
        <v>769</v>
      </c>
      <c r="D72" s="1" t="s">
        <v>276</v>
      </c>
      <c r="E72" s="21">
        <v>106</v>
      </c>
      <c r="F72" s="9">
        <v>53</v>
      </c>
      <c r="G72" s="9">
        <v>1</v>
      </c>
      <c r="H72" s="53">
        <v>42322</v>
      </c>
      <c r="I72" s="11" t="s">
        <v>29</v>
      </c>
    </row>
    <row r="73" spans="1:9" x14ac:dyDescent="0.3">
      <c r="A73" s="8">
        <f>IF(B73&lt;&gt;"",ROWS($B$6:B73),"")</f>
        <v>68</v>
      </c>
      <c r="B73" s="1" t="s">
        <v>555</v>
      </c>
      <c r="C73" s="1" t="s">
        <v>556</v>
      </c>
      <c r="D73" s="1" t="s">
        <v>276</v>
      </c>
      <c r="E73" s="21">
        <v>100</v>
      </c>
      <c r="F73" s="9">
        <v>21</v>
      </c>
      <c r="G73" s="9">
        <v>1</v>
      </c>
      <c r="H73" s="53">
        <v>43056</v>
      </c>
      <c r="I73" s="11" t="s">
        <v>428</v>
      </c>
    </row>
    <row r="74" spans="1:9" x14ac:dyDescent="0.3">
      <c r="A74" s="8">
        <f>IF(B74&lt;&gt;"",ROWS($B$6:B74),"")</f>
        <v>69</v>
      </c>
      <c r="B74" s="1" t="s">
        <v>607</v>
      </c>
      <c r="C74" s="1" t="s">
        <v>608</v>
      </c>
      <c r="D74" s="1" t="s">
        <v>276</v>
      </c>
      <c r="E74" s="21">
        <v>94</v>
      </c>
      <c r="F74" s="9">
        <v>38</v>
      </c>
      <c r="G74" s="9">
        <v>1</v>
      </c>
      <c r="H74" s="53">
        <v>43189</v>
      </c>
      <c r="I74" s="11" t="s">
        <v>329</v>
      </c>
    </row>
    <row r="75" spans="1:9" x14ac:dyDescent="0.3">
      <c r="A75" s="8">
        <f>IF(B75&lt;&gt;"",ROWS($B$6:B75),"")</f>
        <v>70</v>
      </c>
      <c r="B75" s="1" t="s">
        <v>566</v>
      </c>
      <c r="C75" s="1" t="s">
        <v>567</v>
      </c>
      <c r="D75" s="1" t="s">
        <v>39</v>
      </c>
      <c r="E75" s="21">
        <v>64</v>
      </c>
      <c r="F75" s="9">
        <v>11</v>
      </c>
      <c r="G75" s="9">
        <v>1</v>
      </c>
      <c r="H75" s="53">
        <v>43322</v>
      </c>
      <c r="I75" s="11" t="s">
        <v>361</v>
      </c>
    </row>
    <row r="76" spans="1:9" x14ac:dyDescent="0.3">
      <c r="A76" s="8">
        <f>IF(B76&lt;&gt;"",ROWS($B$6:B76),"")</f>
        <v>71</v>
      </c>
      <c r="B76" s="1" t="s">
        <v>801</v>
      </c>
      <c r="C76" s="1" t="s">
        <v>802</v>
      </c>
      <c r="D76" s="1" t="s">
        <v>177</v>
      </c>
      <c r="E76" s="21">
        <v>9</v>
      </c>
      <c r="F76" s="9">
        <v>3</v>
      </c>
      <c r="G76" s="9">
        <v>1</v>
      </c>
      <c r="H76" s="53">
        <v>43196</v>
      </c>
      <c r="I76" s="11" t="s">
        <v>329</v>
      </c>
    </row>
    <row r="77" spans="1:9" x14ac:dyDescent="0.3">
      <c r="E77" s="19">
        <f>SUBTOTAL(109,Table3_Rugsėjis[Pajamos])</f>
        <v>1485491.0999999999</v>
      </c>
      <c r="F77" s="12">
        <f>SUBTOTAL(109,Table3_Rugsėjis[Žiūrovų skaičius])</f>
        <v>273832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2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3" customWidth="1"/>
    <col min="5" max="5" width="18" style="19" customWidth="1"/>
    <col min="6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22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45" t="s">
        <v>4</v>
      </c>
      <c r="E5" s="20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27</v>
      </c>
      <c r="D6" s="1" t="s">
        <v>866</v>
      </c>
      <c r="E6" s="21">
        <v>1002054.69</v>
      </c>
      <c r="F6" s="9">
        <v>184904</v>
      </c>
      <c r="G6" s="9">
        <v>19</v>
      </c>
      <c r="H6" s="53">
        <v>43385</v>
      </c>
      <c r="I6" s="11" t="s">
        <v>29</v>
      </c>
    </row>
    <row r="7" spans="1:9" x14ac:dyDescent="0.3">
      <c r="A7" s="8">
        <f>IF(B7&lt;&gt;"",ROWS($B$6:B7),"")</f>
        <v>2</v>
      </c>
      <c r="B7" s="1" t="s">
        <v>47</v>
      </c>
      <c r="C7" s="1" t="s">
        <v>48</v>
      </c>
      <c r="D7" s="1" t="s">
        <v>39</v>
      </c>
      <c r="E7" s="21">
        <v>347050.86</v>
      </c>
      <c r="F7" s="9">
        <v>60874</v>
      </c>
      <c r="G7" s="9">
        <v>15</v>
      </c>
      <c r="H7" s="53">
        <v>43378</v>
      </c>
      <c r="I7" s="11" t="s">
        <v>49</v>
      </c>
    </row>
    <row r="8" spans="1:9" x14ac:dyDescent="0.3">
      <c r="A8" s="8">
        <f>IF(B8&lt;&gt;"",ROWS($B$6:B8),"")</f>
        <v>3</v>
      </c>
      <c r="B8" s="1" t="s">
        <v>67</v>
      </c>
      <c r="C8" s="1" t="s">
        <v>68</v>
      </c>
      <c r="D8" s="1" t="s">
        <v>69</v>
      </c>
      <c r="E8" s="21">
        <v>292373.92</v>
      </c>
      <c r="F8" s="9">
        <v>48320</v>
      </c>
      <c r="G8" s="9">
        <v>15</v>
      </c>
      <c r="H8" s="53">
        <v>43378</v>
      </c>
      <c r="I8" s="11" t="s">
        <v>44</v>
      </c>
    </row>
    <row r="9" spans="1:9" x14ac:dyDescent="0.3">
      <c r="A9" s="8">
        <f>IF(B9&lt;&gt;"",ROWS($B$6:B9),"")</f>
        <v>4</v>
      </c>
      <c r="B9" s="1" t="s">
        <v>41</v>
      </c>
      <c r="C9" s="1" t="s">
        <v>41</v>
      </c>
      <c r="D9" s="1" t="s">
        <v>31</v>
      </c>
      <c r="E9" s="21">
        <v>221979</v>
      </c>
      <c r="F9" s="9">
        <v>37883</v>
      </c>
      <c r="G9" s="9">
        <v>17</v>
      </c>
      <c r="H9" s="53">
        <v>43399</v>
      </c>
      <c r="I9" s="11" t="s">
        <v>32</v>
      </c>
    </row>
    <row r="10" spans="1:9" x14ac:dyDescent="0.3">
      <c r="A10" s="8">
        <f>IF(B10&lt;&gt;"",ROWS($B$6:B10),"")</f>
        <v>5</v>
      </c>
      <c r="B10" s="1" t="s">
        <v>70</v>
      </c>
      <c r="C10" s="1" t="s">
        <v>71</v>
      </c>
      <c r="D10" s="1" t="s">
        <v>39</v>
      </c>
      <c r="E10" s="21">
        <v>165845.12</v>
      </c>
      <c r="F10" s="9">
        <v>36658</v>
      </c>
      <c r="G10" s="9">
        <v>16</v>
      </c>
      <c r="H10" s="53">
        <v>43392</v>
      </c>
      <c r="I10" s="11" t="s">
        <v>49</v>
      </c>
    </row>
    <row r="11" spans="1:9" x14ac:dyDescent="0.3">
      <c r="A11" s="8">
        <f>IF(B11&lt;&gt;"",ROWS($B$6:B11),"")</f>
        <v>6</v>
      </c>
      <c r="B11" s="1" t="s">
        <v>82</v>
      </c>
      <c r="C11" s="1" t="s">
        <v>83</v>
      </c>
      <c r="D11" s="1" t="s">
        <v>39</v>
      </c>
      <c r="E11" s="21">
        <v>94622.7</v>
      </c>
      <c r="F11" s="9">
        <v>19056</v>
      </c>
      <c r="G11" s="9">
        <v>11</v>
      </c>
      <c r="H11" s="53">
        <v>43364</v>
      </c>
      <c r="I11" s="11" t="s">
        <v>40</v>
      </c>
    </row>
    <row r="12" spans="1:9" x14ac:dyDescent="0.3">
      <c r="A12" s="8">
        <f>IF(B12&lt;&gt;"",ROWS($B$6:B12),"")</f>
        <v>7</v>
      </c>
      <c r="B12" s="1" t="s">
        <v>127</v>
      </c>
      <c r="C12" s="1" t="s">
        <v>128</v>
      </c>
      <c r="D12" s="1" t="s">
        <v>129</v>
      </c>
      <c r="E12" s="21">
        <v>92536.91</v>
      </c>
      <c r="F12" s="9">
        <v>20552</v>
      </c>
      <c r="G12" s="9">
        <v>16</v>
      </c>
      <c r="H12" s="53">
        <v>43378</v>
      </c>
      <c r="I12" s="11" t="s">
        <v>29</v>
      </c>
    </row>
    <row r="13" spans="1:9" x14ac:dyDescent="0.3">
      <c r="A13" s="8">
        <f>IF(B13&lt;&gt;"",ROWS($B$6:B13),"")</f>
        <v>8</v>
      </c>
      <c r="B13" s="1" t="s">
        <v>184</v>
      </c>
      <c r="C13" s="1" t="s">
        <v>185</v>
      </c>
      <c r="D13" s="1" t="s">
        <v>39</v>
      </c>
      <c r="E13" s="21">
        <v>60217.08</v>
      </c>
      <c r="F13" s="9">
        <v>10701</v>
      </c>
      <c r="G13" s="9">
        <v>17</v>
      </c>
      <c r="H13" s="53">
        <v>43392</v>
      </c>
      <c r="I13" s="11" t="s">
        <v>40</v>
      </c>
    </row>
    <row r="14" spans="1:9" x14ac:dyDescent="0.3">
      <c r="A14" s="8">
        <f>IF(B14&lt;&gt;"",ROWS($B$6:B14),"")</f>
        <v>9</v>
      </c>
      <c r="B14" s="1" t="s">
        <v>216</v>
      </c>
      <c r="C14" s="1" t="s">
        <v>217</v>
      </c>
      <c r="D14" s="1" t="s">
        <v>39</v>
      </c>
      <c r="E14" s="21">
        <v>42349.93</v>
      </c>
      <c r="F14" s="9">
        <v>7883</v>
      </c>
      <c r="G14" s="9">
        <v>17</v>
      </c>
      <c r="H14" s="53">
        <v>43399</v>
      </c>
      <c r="I14" s="11" t="s">
        <v>40</v>
      </c>
    </row>
    <row r="15" spans="1:9" x14ac:dyDescent="0.3">
      <c r="A15" s="8">
        <f>IF(B15&lt;&gt;"",ROWS($B$6:B15),"")</f>
        <v>10</v>
      </c>
      <c r="B15" s="1" t="s">
        <v>178</v>
      </c>
      <c r="C15" s="1" t="s">
        <v>179</v>
      </c>
      <c r="D15" s="1" t="s">
        <v>180</v>
      </c>
      <c r="E15" s="21">
        <v>41064</v>
      </c>
      <c r="F15" s="9">
        <v>9077</v>
      </c>
      <c r="G15" s="9">
        <v>13</v>
      </c>
      <c r="H15" s="53">
        <v>43399</v>
      </c>
      <c r="I15" s="11" t="s">
        <v>126</v>
      </c>
    </row>
    <row r="16" spans="1:9" x14ac:dyDescent="0.3">
      <c r="A16" s="8">
        <f>IF(B16&lt;&gt;"",ROWS($B$6:B16),"")</f>
        <v>11</v>
      </c>
      <c r="B16" s="1" t="s">
        <v>147</v>
      </c>
      <c r="C16" s="1" t="s">
        <v>148</v>
      </c>
      <c r="D16" s="1" t="s">
        <v>39</v>
      </c>
      <c r="E16" s="21">
        <v>30698.89</v>
      </c>
      <c r="F16" s="9">
        <v>6326</v>
      </c>
      <c r="G16" s="9">
        <v>10</v>
      </c>
      <c r="H16" s="53">
        <v>43364</v>
      </c>
      <c r="I16" s="11" t="s">
        <v>29</v>
      </c>
    </row>
    <row r="17" spans="1:9" x14ac:dyDescent="0.3">
      <c r="A17" s="8">
        <f>IF(B17&lt;&gt;"",ROWS($B$6:B17),"")</f>
        <v>12</v>
      </c>
      <c r="B17" s="1" t="s">
        <v>252</v>
      </c>
      <c r="C17" s="1" t="s">
        <v>253</v>
      </c>
      <c r="D17" s="1" t="s">
        <v>859</v>
      </c>
      <c r="E17" s="21">
        <v>29445.97</v>
      </c>
      <c r="F17" s="9">
        <v>5930</v>
      </c>
      <c r="G17" s="9">
        <v>17</v>
      </c>
      <c r="H17" s="53">
        <v>43371</v>
      </c>
      <c r="I17" s="11" t="s">
        <v>146</v>
      </c>
    </row>
    <row r="18" spans="1:9" x14ac:dyDescent="0.3">
      <c r="A18" s="8">
        <f>IF(B18&lt;&gt;"",ROWS($B$6:B18),"")</f>
        <v>13</v>
      </c>
      <c r="B18" s="1" t="s">
        <v>340</v>
      </c>
      <c r="C18" s="1" t="s">
        <v>341</v>
      </c>
      <c r="D18" s="1" t="s">
        <v>39</v>
      </c>
      <c r="E18" s="21">
        <v>26303.62</v>
      </c>
      <c r="F18" s="9">
        <v>4601</v>
      </c>
      <c r="G18" s="9">
        <v>11</v>
      </c>
      <c r="H18" s="53">
        <v>43378</v>
      </c>
      <c r="I18" s="11" t="s">
        <v>40</v>
      </c>
    </row>
    <row r="19" spans="1:9" x14ac:dyDescent="0.3">
      <c r="A19" s="8">
        <f>IF(B19&lt;&gt;"",ROWS($B$6:B19),"")</f>
        <v>14</v>
      </c>
      <c r="B19" s="1" t="s">
        <v>348</v>
      </c>
      <c r="C19" s="1" t="s">
        <v>349</v>
      </c>
      <c r="D19" s="1" t="s">
        <v>39</v>
      </c>
      <c r="E19" s="21">
        <v>24071.67</v>
      </c>
      <c r="F19" s="9">
        <v>4229</v>
      </c>
      <c r="G19" s="9">
        <v>11</v>
      </c>
      <c r="H19" s="53">
        <v>43392</v>
      </c>
      <c r="I19" s="11" t="s">
        <v>29</v>
      </c>
    </row>
    <row r="20" spans="1:9" x14ac:dyDescent="0.3">
      <c r="A20" s="8">
        <f>IF(B20&lt;&gt;"",ROWS($B$6:B20),"")</f>
        <v>15</v>
      </c>
      <c r="B20" s="1" t="s">
        <v>285</v>
      </c>
      <c r="C20" s="1" t="s">
        <v>286</v>
      </c>
      <c r="D20" s="1" t="s">
        <v>177</v>
      </c>
      <c r="E20" s="21">
        <v>23326</v>
      </c>
      <c r="F20" s="9">
        <v>4595</v>
      </c>
      <c r="G20" s="9">
        <v>6</v>
      </c>
      <c r="H20" s="53">
        <v>43371</v>
      </c>
      <c r="I20" s="11" t="s">
        <v>126</v>
      </c>
    </row>
    <row r="21" spans="1:9" x14ac:dyDescent="0.3">
      <c r="A21" s="8">
        <f>IF(B21&lt;&gt;"",ROWS($B$6:B21),"")</f>
        <v>16</v>
      </c>
      <c r="B21" s="1" t="s">
        <v>277</v>
      </c>
      <c r="C21" s="1" t="s">
        <v>278</v>
      </c>
      <c r="D21" s="1" t="s">
        <v>39</v>
      </c>
      <c r="E21" s="21">
        <v>21317.67</v>
      </c>
      <c r="F21" s="9">
        <v>4548</v>
      </c>
      <c r="G21" s="9">
        <v>14</v>
      </c>
      <c r="H21" s="53">
        <v>43371</v>
      </c>
      <c r="I21" s="11" t="s">
        <v>29</v>
      </c>
    </row>
    <row r="22" spans="1:9" x14ac:dyDescent="0.3">
      <c r="A22" s="8">
        <f>IF(B22&lt;&gt;"",ROWS($B$6:B22),"")</f>
        <v>17</v>
      </c>
      <c r="B22" s="1" t="s">
        <v>391</v>
      </c>
      <c r="C22" s="1" t="s">
        <v>392</v>
      </c>
      <c r="D22" s="1" t="s">
        <v>39</v>
      </c>
      <c r="E22" s="21">
        <v>19815.099999999999</v>
      </c>
      <c r="F22" s="9">
        <v>3662</v>
      </c>
      <c r="G22" s="9">
        <v>17</v>
      </c>
      <c r="H22" s="53">
        <v>43385</v>
      </c>
      <c r="I22" s="11" t="s">
        <v>36</v>
      </c>
    </row>
    <row r="23" spans="1:9" x14ac:dyDescent="0.3">
      <c r="A23" s="8">
        <f>IF(B23&lt;&gt;"",ROWS($B$6:B23),"")</f>
        <v>18</v>
      </c>
      <c r="B23" s="1" t="s">
        <v>63</v>
      </c>
      <c r="C23" s="1" t="s">
        <v>64</v>
      </c>
      <c r="D23" s="1" t="s">
        <v>39</v>
      </c>
      <c r="E23" s="21">
        <v>19587.57</v>
      </c>
      <c r="F23" s="9">
        <v>4036</v>
      </c>
      <c r="G23" s="9">
        <v>8</v>
      </c>
      <c r="H23" s="53">
        <v>43350</v>
      </c>
      <c r="I23" s="11" t="s">
        <v>49</v>
      </c>
    </row>
    <row r="24" spans="1:9" x14ac:dyDescent="0.3">
      <c r="A24" s="8">
        <f>IF(B24&lt;&gt;"",ROWS($B$6:B24),"")</f>
        <v>19</v>
      </c>
      <c r="B24" s="1" t="s">
        <v>33</v>
      </c>
      <c r="C24" s="1" t="s">
        <v>34</v>
      </c>
      <c r="D24" s="1" t="s">
        <v>74</v>
      </c>
      <c r="E24" s="21">
        <v>18910.330000000002</v>
      </c>
      <c r="F24" s="9">
        <v>3560</v>
      </c>
      <c r="G24" s="9">
        <v>7</v>
      </c>
      <c r="H24" s="53">
        <v>43406</v>
      </c>
      <c r="I24" s="11" t="s">
        <v>36</v>
      </c>
    </row>
    <row r="25" spans="1:9" x14ac:dyDescent="0.3">
      <c r="A25" s="8">
        <f>IF(B25&lt;&gt;"",ROWS($B$6:B25),"")</f>
        <v>20</v>
      </c>
      <c r="B25" s="1" t="s">
        <v>52</v>
      </c>
      <c r="C25" s="1" t="s">
        <v>53</v>
      </c>
      <c r="D25" s="1" t="s">
        <v>39</v>
      </c>
      <c r="E25" s="21">
        <v>14123.5</v>
      </c>
      <c r="F25" s="9">
        <v>3038</v>
      </c>
      <c r="G25" s="9">
        <v>8</v>
      </c>
      <c r="H25" s="53">
        <v>43315</v>
      </c>
      <c r="I25" s="11" t="s">
        <v>54</v>
      </c>
    </row>
    <row r="26" spans="1:9" x14ac:dyDescent="0.3">
      <c r="A26" s="8">
        <f>IF(B26&lt;&gt;"",ROWS($B$6:B26),"")</f>
        <v>21</v>
      </c>
      <c r="B26" s="1" t="s">
        <v>466</v>
      </c>
      <c r="C26" s="1" t="s">
        <v>467</v>
      </c>
      <c r="D26" s="1" t="s">
        <v>183</v>
      </c>
      <c r="E26" s="21">
        <v>12571.21</v>
      </c>
      <c r="F26" s="9">
        <v>3038</v>
      </c>
      <c r="G26" s="9">
        <v>18</v>
      </c>
      <c r="H26" s="53">
        <v>43385</v>
      </c>
      <c r="I26" s="11" t="s">
        <v>146</v>
      </c>
    </row>
    <row r="27" spans="1:9" x14ac:dyDescent="0.3">
      <c r="A27" s="8">
        <f>IF(B27&lt;&gt;"",ROWS($B$6:B27),"")</f>
        <v>22</v>
      </c>
      <c r="B27" s="1" t="s">
        <v>457</v>
      </c>
      <c r="C27" s="1" t="s">
        <v>458</v>
      </c>
      <c r="D27" s="1" t="s">
        <v>177</v>
      </c>
      <c r="E27" s="21">
        <v>12497</v>
      </c>
      <c r="F27" s="9">
        <v>2126</v>
      </c>
      <c r="G27" s="9">
        <v>5</v>
      </c>
      <c r="H27" s="53">
        <v>43392</v>
      </c>
      <c r="I27" s="11" t="s">
        <v>126</v>
      </c>
    </row>
    <row r="28" spans="1:9" x14ac:dyDescent="0.3">
      <c r="A28" s="8">
        <f>IF(B28&lt;&gt;"",ROWS($B$6:B28),"")</f>
        <v>23</v>
      </c>
      <c r="B28" s="1" t="s">
        <v>431</v>
      </c>
      <c r="C28" s="1" t="s">
        <v>432</v>
      </c>
      <c r="D28" s="1" t="s">
        <v>433</v>
      </c>
      <c r="E28" s="21">
        <v>12133</v>
      </c>
      <c r="F28" s="9">
        <v>4022</v>
      </c>
      <c r="G28" s="9">
        <v>7</v>
      </c>
      <c r="H28" s="53">
        <v>43392</v>
      </c>
      <c r="I28" s="11" t="s">
        <v>120</v>
      </c>
    </row>
    <row r="29" spans="1:9" x14ac:dyDescent="0.3">
      <c r="A29" s="8">
        <f>IF(B29&lt;&gt;"",ROWS($B$6:B29),"")</f>
        <v>24</v>
      </c>
      <c r="B29" s="1" t="s">
        <v>330</v>
      </c>
      <c r="C29" s="1" t="s">
        <v>331</v>
      </c>
      <c r="D29" s="1" t="s">
        <v>129</v>
      </c>
      <c r="E29" s="21">
        <v>12045</v>
      </c>
      <c r="F29" s="9">
        <v>2846</v>
      </c>
      <c r="G29" s="9">
        <v>11</v>
      </c>
      <c r="H29" s="53">
        <v>43371</v>
      </c>
      <c r="I29" s="11" t="s">
        <v>137</v>
      </c>
    </row>
    <row r="30" spans="1:9" x14ac:dyDescent="0.3">
      <c r="A30" s="8">
        <f>IF(B30&lt;&gt;"",ROWS($B$6:B30),"")</f>
        <v>25</v>
      </c>
      <c r="B30" s="1" t="s">
        <v>464</v>
      </c>
      <c r="C30" s="1" t="s">
        <v>465</v>
      </c>
      <c r="D30" s="1" t="s">
        <v>39</v>
      </c>
      <c r="E30" s="21">
        <v>11098.6</v>
      </c>
      <c r="F30" s="9">
        <v>2032</v>
      </c>
      <c r="G30" s="9">
        <v>9</v>
      </c>
      <c r="H30" s="53">
        <v>43399</v>
      </c>
      <c r="I30" s="11" t="s">
        <v>29</v>
      </c>
    </row>
    <row r="31" spans="1:9" x14ac:dyDescent="0.3">
      <c r="A31" s="8">
        <f>IF(B31&lt;&gt;"",ROWS($B$6:B31),"")</f>
        <v>26</v>
      </c>
      <c r="B31" s="1" t="s">
        <v>490</v>
      </c>
      <c r="C31" s="1" t="s">
        <v>491</v>
      </c>
      <c r="D31" s="1" t="s">
        <v>39</v>
      </c>
      <c r="E31" s="21">
        <v>9918.5300000000007</v>
      </c>
      <c r="F31" s="9">
        <v>2073</v>
      </c>
      <c r="G31" s="9">
        <v>15</v>
      </c>
      <c r="H31" s="53">
        <v>43385</v>
      </c>
      <c r="I31" s="11" t="s">
        <v>54</v>
      </c>
    </row>
    <row r="32" spans="1:9" x14ac:dyDescent="0.3">
      <c r="A32" s="8">
        <f>IF(B32&lt;&gt;"",ROWS($B$6:B32),"")</f>
        <v>27</v>
      </c>
      <c r="B32" s="1" t="s">
        <v>397</v>
      </c>
      <c r="C32" s="1" t="s">
        <v>397</v>
      </c>
      <c r="D32" s="1" t="s">
        <v>31</v>
      </c>
      <c r="E32" s="21">
        <v>9777</v>
      </c>
      <c r="F32" s="9">
        <v>2493</v>
      </c>
      <c r="G32" s="9">
        <v>12</v>
      </c>
      <c r="H32" s="53">
        <v>43371</v>
      </c>
      <c r="I32" s="11" t="s">
        <v>398</v>
      </c>
    </row>
    <row r="33" spans="1:9" x14ac:dyDescent="0.3">
      <c r="A33" s="8">
        <f>IF(B33&lt;&gt;"",ROWS($B$6:B33),"")</f>
        <v>28</v>
      </c>
      <c r="B33" s="1" t="s">
        <v>306</v>
      </c>
      <c r="C33" s="1" t="s">
        <v>307</v>
      </c>
      <c r="D33" s="1" t="s">
        <v>177</v>
      </c>
      <c r="E33" s="21">
        <v>8252</v>
      </c>
      <c r="F33" s="9">
        <v>1702</v>
      </c>
      <c r="G33" s="9">
        <v>3</v>
      </c>
      <c r="H33" s="53">
        <v>43364</v>
      </c>
      <c r="I33" s="11" t="s">
        <v>120</v>
      </c>
    </row>
    <row r="34" spans="1:9" x14ac:dyDescent="0.3">
      <c r="A34" s="8">
        <f>IF(B34&lt;&gt;"",ROWS($B$6:B34),"")</f>
        <v>29</v>
      </c>
      <c r="B34" s="1" t="s">
        <v>311</v>
      </c>
      <c r="C34" s="1" t="s">
        <v>311</v>
      </c>
      <c r="D34" s="1" t="s">
        <v>74</v>
      </c>
      <c r="E34" s="21">
        <v>6559</v>
      </c>
      <c r="F34" s="9">
        <v>1562</v>
      </c>
      <c r="G34" s="9">
        <v>7</v>
      </c>
      <c r="H34" s="53">
        <v>43364</v>
      </c>
      <c r="I34" s="11" t="s">
        <v>126</v>
      </c>
    </row>
    <row r="35" spans="1:9" x14ac:dyDescent="0.3">
      <c r="A35" s="8">
        <f>IF(B35&lt;&gt;"",ROWS($B$6:B35),"")</f>
        <v>30</v>
      </c>
      <c r="B35" s="1" t="s">
        <v>550</v>
      </c>
      <c r="C35" s="1" t="s">
        <v>551</v>
      </c>
      <c r="D35" s="1" t="s">
        <v>310</v>
      </c>
      <c r="E35" s="21">
        <v>6413.42</v>
      </c>
      <c r="F35" s="9">
        <v>1404</v>
      </c>
      <c r="G35" s="9">
        <v>7</v>
      </c>
      <c r="H35" s="53">
        <v>43385</v>
      </c>
      <c r="I35" s="11" t="s">
        <v>44</v>
      </c>
    </row>
    <row r="36" spans="1:9" x14ac:dyDescent="0.3">
      <c r="A36" s="8">
        <f>IF(B36&lt;&gt;"",ROWS($B$6:B36),"")</f>
        <v>31</v>
      </c>
      <c r="B36" s="1" t="s">
        <v>474</v>
      </c>
      <c r="C36" s="1" t="s">
        <v>475</v>
      </c>
      <c r="D36" s="1" t="s">
        <v>39</v>
      </c>
      <c r="E36" s="21">
        <v>5626.27</v>
      </c>
      <c r="F36" s="9">
        <v>1465</v>
      </c>
      <c r="G36" s="9">
        <v>12</v>
      </c>
      <c r="H36" s="53">
        <v>43371</v>
      </c>
      <c r="I36" s="11" t="s">
        <v>29</v>
      </c>
    </row>
    <row r="37" spans="1:9" x14ac:dyDescent="0.3">
      <c r="A37" s="8">
        <f>IF(B37&lt;&gt;"",ROWS($B$6:B37),"")</f>
        <v>32</v>
      </c>
      <c r="B37" s="1" t="s">
        <v>236</v>
      </c>
      <c r="C37" s="1" t="s">
        <v>237</v>
      </c>
      <c r="D37" s="1" t="s">
        <v>177</v>
      </c>
      <c r="E37" s="21">
        <v>5118.8999999999996</v>
      </c>
      <c r="F37" s="9">
        <v>1192</v>
      </c>
      <c r="G37" s="9">
        <v>12</v>
      </c>
      <c r="H37" s="53">
        <v>43357</v>
      </c>
      <c r="I37" s="11" t="s">
        <v>29</v>
      </c>
    </row>
    <row r="38" spans="1:9" x14ac:dyDescent="0.3">
      <c r="A38" s="8">
        <f>IF(B38&lt;&gt;"",ROWS($B$6:B38),"")</f>
        <v>33</v>
      </c>
      <c r="B38" s="1" t="s">
        <v>272</v>
      </c>
      <c r="C38" s="1" t="s">
        <v>273</v>
      </c>
      <c r="D38" s="1" t="s">
        <v>39</v>
      </c>
      <c r="E38" s="21">
        <v>4090.24</v>
      </c>
      <c r="F38" s="9">
        <v>950</v>
      </c>
      <c r="G38" s="9">
        <v>5</v>
      </c>
      <c r="H38" s="53">
        <v>43357</v>
      </c>
      <c r="I38" s="11" t="s">
        <v>44</v>
      </c>
    </row>
    <row r="39" spans="1:9" x14ac:dyDescent="0.3">
      <c r="A39" s="8">
        <f>IF(B39&lt;&gt;"",ROWS($B$6:B39),"")</f>
        <v>34</v>
      </c>
      <c r="B39" s="1" t="s">
        <v>207</v>
      </c>
      <c r="C39" s="1" t="s">
        <v>208</v>
      </c>
      <c r="D39" s="1" t="s">
        <v>39</v>
      </c>
      <c r="E39" s="21">
        <v>3277</v>
      </c>
      <c r="F39" s="9">
        <v>839</v>
      </c>
      <c r="G39" s="9">
        <v>5</v>
      </c>
      <c r="H39" s="53">
        <v>43343</v>
      </c>
      <c r="I39" s="11" t="s">
        <v>126</v>
      </c>
    </row>
    <row r="40" spans="1:9" x14ac:dyDescent="0.3">
      <c r="A40" s="8">
        <f>IF(B40&lt;&gt;"",ROWS($B$6:B40),"")</f>
        <v>35</v>
      </c>
      <c r="B40" s="1" t="s">
        <v>510</v>
      </c>
      <c r="C40" s="1" t="s">
        <v>511</v>
      </c>
      <c r="D40" s="1" t="s">
        <v>512</v>
      </c>
      <c r="E40" s="21">
        <v>2945</v>
      </c>
      <c r="F40" s="9">
        <v>1349</v>
      </c>
      <c r="G40" s="9">
        <v>1</v>
      </c>
      <c r="H40" s="53">
        <v>43379</v>
      </c>
      <c r="I40" s="11" t="s">
        <v>513</v>
      </c>
    </row>
    <row r="41" spans="1:9" x14ac:dyDescent="0.3">
      <c r="A41" s="8">
        <f>IF(B41&lt;&gt;"",ROWS($B$6:B41),"")</f>
        <v>36</v>
      </c>
      <c r="B41" s="1" t="s">
        <v>666</v>
      </c>
      <c r="C41" s="1" t="s">
        <v>666</v>
      </c>
      <c r="D41" s="1" t="s">
        <v>39</v>
      </c>
      <c r="E41" s="21">
        <v>2415.52</v>
      </c>
      <c r="F41" s="9">
        <v>455</v>
      </c>
      <c r="G41" s="9">
        <v>9</v>
      </c>
      <c r="H41" s="53">
        <v>43378</v>
      </c>
      <c r="I41" s="11" t="s">
        <v>146</v>
      </c>
    </row>
    <row r="42" spans="1:9" x14ac:dyDescent="0.3">
      <c r="A42" s="8">
        <f>IF(B42&lt;&gt;"",ROWS($B$6:B42),"")</f>
        <v>37</v>
      </c>
      <c r="B42" s="1" t="s">
        <v>626</v>
      </c>
      <c r="C42" s="1" t="s">
        <v>626</v>
      </c>
      <c r="D42" s="1" t="s">
        <v>627</v>
      </c>
      <c r="E42" s="21">
        <v>2344</v>
      </c>
      <c r="F42" s="9">
        <v>504</v>
      </c>
      <c r="G42" s="9">
        <v>6</v>
      </c>
      <c r="H42" s="53">
        <v>43399</v>
      </c>
      <c r="I42" s="11" t="s">
        <v>423</v>
      </c>
    </row>
    <row r="43" spans="1:9" x14ac:dyDescent="0.3">
      <c r="A43" s="8">
        <f>IF(B43&lt;&gt;"",ROWS($B$6:B43),"")</f>
        <v>38</v>
      </c>
      <c r="B43" s="1" t="s">
        <v>197</v>
      </c>
      <c r="C43" s="1" t="s">
        <v>198</v>
      </c>
      <c r="D43" s="1" t="s">
        <v>39</v>
      </c>
      <c r="E43" s="21">
        <v>2232.16</v>
      </c>
      <c r="F43" s="9">
        <v>585</v>
      </c>
      <c r="G43" s="9">
        <v>6</v>
      </c>
      <c r="H43" s="53">
        <v>43357</v>
      </c>
      <c r="I43" s="11" t="s">
        <v>36</v>
      </c>
    </row>
    <row r="44" spans="1:9" x14ac:dyDescent="0.3">
      <c r="A44" s="8">
        <f>IF(B44&lt;&gt;"",ROWS($B$6:B44),"")</f>
        <v>39</v>
      </c>
      <c r="B44" s="1" t="s">
        <v>167</v>
      </c>
      <c r="C44" s="1" t="s">
        <v>168</v>
      </c>
      <c r="D44" s="1" t="s">
        <v>39</v>
      </c>
      <c r="E44" s="21">
        <v>2093.71</v>
      </c>
      <c r="F44" s="9">
        <v>541</v>
      </c>
      <c r="G44" s="9">
        <v>3</v>
      </c>
      <c r="H44" s="53">
        <v>43343</v>
      </c>
      <c r="I44" s="11" t="s">
        <v>44</v>
      </c>
    </row>
    <row r="45" spans="1:9" x14ac:dyDescent="0.3">
      <c r="A45" s="8">
        <f>IF(B45&lt;&gt;"",ROWS($B$6:B45),"")</f>
        <v>40</v>
      </c>
      <c r="B45" s="1" t="s">
        <v>682</v>
      </c>
      <c r="C45" s="1" t="s">
        <v>682</v>
      </c>
      <c r="D45" s="1" t="s">
        <v>31</v>
      </c>
      <c r="E45" s="21">
        <v>1867.4</v>
      </c>
      <c r="F45" s="9">
        <v>537</v>
      </c>
      <c r="G45" s="9">
        <v>5</v>
      </c>
      <c r="H45" s="53">
        <v>43390</v>
      </c>
      <c r="I45" s="11" t="s">
        <v>681</v>
      </c>
    </row>
    <row r="46" spans="1:9" x14ac:dyDescent="0.3">
      <c r="A46" s="8">
        <f>IF(B46&lt;&gt;"",ROWS($B$6:B46),"")</f>
        <v>41</v>
      </c>
      <c r="B46" s="1" t="s">
        <v>80</v>
      </c>
      <c r="C46" s="1" t="s">
        <v>80</v>
      </c>
      <c r="D46" s="1" t="s">
        <v>31</v>
      </c>
      <c r="E46" s="21">
        <v>1611</v>
      </c>
      <c r="F46" s="9">
        <v>534</v>
      </c>
      <c r="G46" s="9">
        <v>4</v>
      </c>
      <c r="H46" s="53">
        <v>43189</v>
      </c>
      <c r="I46" s="11" t="s">
        <v>81</v>
      </c>
    </row>
    <row r="47" spans="1:9" x14ac:dyDescent="0.3">
      <c r="A47" s="8">
        <f>IF(B47&lt;&gt;"",ROWS($B$6:B47),"")</f>
        <v>42</v>
      </c>
      <c r="B47" s="1" t="s">
        <v>452</v>
      </c>
      <c r="C47" s="1" t="s">
        <v>453</v>
      </c>
      <c r="D47" s="1" t="s">
        <v>433</v>
      </c>
      <c r="E47" s="21">
        <v>1575</v>
      </c>
      <c r="F47" s="9">
        <v>282</v>
      </c>
      <c r="G47" s="9">
        <v>3</v>
      </c>
      <c r="H47" s="53">
        <v>43322</v>
      </c>
      <c r="I47" s="11" t="s">
        <v>120</v>
      </c>
    </row>
    <row r="48" spans="1:9" x14ac:dyDescent="0.3">
      <c r="A48" s="8">
        <f>IF(B48&lt;&gt;"",ROWS($B$6:B48),"")</f>
        <v>43</v>
      </c>
      <c r="B48" s="1" t="s">
        <v>294</v>
      </c>
      <c r="C48" s="1" t="s">
        <v>295</v>
      </c>
      <c r="D48" s="1" t="s">
        <v>39</v>
      </c>
      <c r="E48" s="21">
        <v>1454.33</v>
      </c>
      <c r="F48" s="9">
        <v>291</v>
      </c>
      <c r="G48" s="9">
        <v>2</v>
      </c>
      <c r="H48" s="53">
        <v>43357</v>
      </c>
      <c r="I48" s="11" t="s">
        <v>29</v>
      </c>
    </row>
    <row r="49" spans="1:9" x14ac:dyDescent="0.3">
      <c r="A49" s="8">
        <f>IF(B49&lt;&gt;"",ROWS($B$6:B49),"")</f>
        <v>44</v>
      </c>
      <c r="B49" s="1" t="s">
        <v>653</v>
      </c>
      <c r="C49" s="1" t="s">
        <v>654</v>
      </c>
      <c r="D49" s="1" t="s">
        <v>837</v>
      </c>
      <c r="E49" s="21">
        <v>1020</v>
      </c>
      <c r="F49" s="9">
        <v>363</v>
      </c>
      <c r="G49" s="9">
        <v>1</v>
      </c>
      <c r="H49" s="53">
        <v>42030</v>
      </c>
      <c r="I49" s="11" t="s">
        <v>513</v>
      </c>
    </row>
    <row r="50" spans="1:9" x14ac:dyDescent="0.3">
      <c r="A50" s="8">
        <f>IF(B50&lt;&gt;"",ROWS($B$6:B50),"")</f>
        <v>45</v>
      </c>
      <c r="B50" s="1" t="s">
        <v>537</v>
      </c>
      <c r="C50" s="1" t="s">
        <v>538</v>
      </c>
      <c r="D50" s="1" t="s">
        <v>539</v>
      </c>
      <c r="E50" s="21">
        <v>929</v>
      </c>
      <c r="F50" s="9">
        <v>283</v>
      </c>
      <c r="G50" s="9">
        <v>1</v>
      </c>
      <c r="H50" s="53">
        <v>42654</v>
      </c>
      <c r="I50" s="11" t="s">
        <v>513</v>
      </c>
    </row>
    <row r="51" spans="1:9" x14ac:dyDescent="0.3">
      <c r="A51" s="8">
        <f>IF(B51&lt;&gt;"",ROWS($B$6:B51),"")</f>
        <v>46</v>
      </c>
      <c r="B51" s="1" t="s">
        <v>421</v>
      </c>
      <c r="C51" s="1" t="s">
        <v>422</v>
      </c>
      <c r="D51" s="1" t="s">
        <v>382</v>
      </c>
      <c r="E51" s="21">
        <v>909</v>
      </c>
      <c r="F51" s="9">
        <v>194</v>
      </c>
      <c r="G51" s="9">
        <v>5</v>
      </c>
      <c r="H51" s="53">
        <v>43335</v>
      </c>
      <c r="I51" s="11" t="s">
        <v>423</v>
      </c>
    </row>
    <row r="52" spans="1:9" x14ac:dyDescent="0.3">
      <c r="A52" s="8">
        <f>IF(B52&lt;&gt;"",ROWS($B$6:B52),"")</f>
        <v>47</v>
      </c>
      <c r="B52" s="1" t="s">
        <v>487</v>
      </c>
      <c r="C52" s="1" t="s">
        <v>488</v>
      </c>
      <c r="D52" s="1" t="s">
        <v>489</v>
      </c>
      <c r="E52" s="21">
        <v>908</v>
      </c>
      <c r="F52" s="9">
        <v>188</v>
      </c>
      <c r="G52" s="9">
        <v>5</v>
      </c>
      <c r="H52" s="53">
        <v>43315</v>
      </c>
      <c r="I52" s="11" t="s">
        <v>423</v>
      </c>
    </row>
    <row r="53" spans="1:9" x14ac:dyDescent="0.3">
      <c r="A53" s="8">
        <f>IF(B53&lt;&gt;"",ROWS($B$6:B53),"")</f>
        <v>48</v>
      </c>
      <c r="B53" s="1" t="s">
        <v>618</v>
      </c>
      <c r="C53" s="1" t="s">
        <v>619</v>
      </c>
      <c r="D53" s="1" t="s">
        <v>836</v>
      </c>
      <c r="E53" s="21">
        <v>745</v>
      </c>
      <c r="F53" s="9">
        <v>293</v>
      </c>
      <c r="G53" s="9">
        <v>1</v>
      </c>
      <c r="H53" s="53">
        <v>42988</v>
      </c>
      <c r="I53" s="11" t="s">
        <v>513</v>
      </c>
    </row>
    <row r="54" spans="1:9" x14ac:dyDescent="0.3">
      <c r="A54" s="8">
        <f>IF(B54&lt;&gt;"",ROWS($B$6:B54),"")</f>
        <v>49</v>
      </c>
      <c r="B54" s="1" t="s">
        <v>296</v>
      </c>
      <c r="C54" s="1" t="s">
        <v>297</v>
      </c>
      <c r="D54" s="1" t="s">
        <v>298</v>
      </c>
      <c r="E54" s="21">
        <v>580</v>
      </c>
      <c r="F54" s="9">
        <v>119</v>
      </c>
      <c r="G54" s="9">
        <v>1</v>
      </c>
      <c r="H54" s="53">
        <v>43336</v>
      </c>
      <c r="I54" s="11" t="s">
        <v>137</v>
      </c>
    </row>
    <row r="55" spans="1:9" x14ac:dyDescent="0.3">
      <c r="A55" s="8">
        <f>IF(B55&lt;&gt;"",ROWS($B$6:B55),"")</f>
        <v>50</v>
      </c>
      <c r="B55" s="1" t="s">
        <v>850</v>
      </c>
      <c r="C55" s="1" t="s">
        <v>497</v>
      </c>
      <c r="D55" s="1" t="s">
        <v>498</v>
      </c>
      <c r="E55" s="21">
        <v>521.02</v>
      </c>
      <c r="F55" s="9">
        <v>120</v>
      </c>
      <c r="G55" s="9">
        <v>3</v>
      </c>
      <c r="H55" s="53">
        <v>43357</v>
      </c>
      <c r="I55" s="11" t="s">
        <v>120</v>
      </c>
    </row>
    <row r="56" spans="1:9" x14ac:dyDescent="0.3">
      <c r="A56" s="8">
        <f>IF(B56&lt;&gt;"",ROWS($B$6:B56),"")</f>
        <v>51</v>
      </c>
      <c r="B56" s="1" t="s">
        <v>501</v>
      </c>
      <c r="C56" s="1" t="s">
        <v>502</v>
      </c>
      <c r="D56" s="1" t="s">
        <v>39</v>
      </c>
      <c r="E56" s="21">
        <v>396</v>
      </c>
      <c r="F56" s="9">
        <v>198</v>
      </c>
      <c r="G56" s="9">
        <v>1</v>
      </c>
      <c r="H56" s="53">
        <v>43056</v>
      </c>
      <c r="I56" s="11" t="s">
        <v>29</v>
      </c>
    </row>
    <row r="57" spans="1:9" x14ac:dyDescent="0.3">
      <c r="A57" s="8">
        <f>IF(B57&lt;&gt;"",ROWS($B$6:B57),"")</f>
        <v>52</v>
      </c>
      <c r="B57" s="1" t="s">
        <v>265</v>
      </c>
      <c r="C57" s="1" t="s">
        <v>266</v>
      </c>
      <c r="D57" s="1" t="s">
        <v>267</v>
      </c>
      <c r="E57" s="21">
        <v>321</v>
      </c>
      <c r="F57" s="9">
        <v>86</v>
      </c>
      <c r="G57" s="9">
        <v>2</v>
      </c>
      <c r="H57" s="53">
        <v>43329</v>
      </c>
      <c r="I57" s="11" t="s">
        <v>126</v>
      </c>
    </row>
    <row r="58" spans="1:9" x14ac:dyDescent="0.3">
      <c r="A58" s="8">
        <f>IF(B58&lt;&gt;"",ROWS($B$6:B58),"")</f>
        <v>53</v>
      </c>
      <c r="B58" s="1" t="s">
        <v>779</v>
      </c>
      <c r="C58" s="1" t="s">
        <v>780</v>
      </c>
      <c r="D58" s="1" t="s">
        <v>781</v>
      </c>
      <c r="E58" s="21">
        <v>297</v>
      </c>
      <c r="F58" s="9">
        <v>163</v>
      </c>
      <c r="G58" s="9">
        <v>1</v>
      </c>
      <c r="H58" s="53">
        <v>42587</v>
      </c>
      <c r="I58" s="11" t="s">
        <v>40</v>
      </c>
    </row>
    <row r="59" spans="1:9" x14ac:dyDescent="0.3">
      <c r="A59" s="8">
        <f>IF(B59&lt;&gt;"",ROWS($B$6:B59),"")</f>
        <v>54</v>
      </c>
      <c r="B59" s="1" t="s">
        <v>691</v>
      </c>
      <c r="C59" s="1" t="s">
        <v>692</v>
      </c>
      <c r="D59" s="1" t="s">
        <v>512</v>
      </c>
      <c r="E59" s="21">
        <v>222</v>
      </c>
      <c r="F59" s="9">
        <v>111</v>
      </c>
      <c r="G59" s="9">
        <v>1</v>
      </c>
      <c r="H59" s="53">
        <v>42301</v>
      </c>
      <c r="I59" s="11" t="s">
        <v>513</v>
      </c>
    </row>
    <row r="60" spans="1:9" x14ac:dyDescent="0.3">
      <c r="A60" s="8">
        <f>IF(B60&lt;&gt;"",ROWS($B$6:B60),"")</f>
        <v>55</v>
      </c>
      <c r="B60" s="1" t="s">
        <v>743</v>
      </c>
      <c r="C60" s="1" t="s">
        <v>743</v>
      </c>
      <c r="D60" s="1" t="s">
        <v>744</v>
      </c>
      <c r="E60" s="21">
        <v>212</v>
      </c>
      <c r="F60" s="9">
        <v>106</v>
      </c>
      <c r="G60" s="9">
        <v>1</v>
      </c>
      <c r="H60" s="53">
        <v>42749</v>
      </c>
      <c r="I60" s="11" t="s">
        <v>513</v>
      </c>
    </row>
    <row r="61" spans="1:9" x14ac:dyDescent="0.3">
      <c r="A61" s="8">
        <f>IF(B61&lt;&gt;"",ROWS($B$6:B61),"")</f>
        <v>56</v>
      </c>
      <c r="B61" s="1" t="s">
        <v>387</v>
      </c>
      <c r="C61" s="1" t="s">
        <v>388</v>
      </c>
      <c r="D61" s="1" t="s">
        <v>39</v>
      </c>
      <c r="E61" s="21">
        <v>180</v>
      </c>
      <c r="F61" s="9">
        <v>31</v>
      </c>
      <c r="G61" s="9">
        <v>1</v>
      </c>
      <c r="H61" s="53">
        <v>43308</v>
      </c>
      <c r="I61" s="11" t="s">
        <v>361</v>
      </c>
    </row>
    <row r="62" spans="1:9" x14ac:dyDescent="0.3">
      <c r="A62" s="8">
        <f>IF(B62&lt;&gt;"",ROWS($B$6:B62),"")</f>
        <v>57</v>
      </c>
      <c r="B62" s="1" t="s">
        <v>722</v>
      </c>
      <c r="C62" s="1" t="s">
        <v>723</v>
      </c>
      <c r="D62" s="1" t="s">
        <v>39</v>
      </c>
      <c r="E62" s="21">
        <v>107</v>
      </c>
      <c r="F62" s="9">
        <v>63</v>
      </c>
      <c r="G62" s="9">
        <v>1</v>
      </c>
      <c r="H62" s="53">
        <v>42727</v>
      </c>
      <c r="I62" s="11" t="s">
        <v>40</v>
      </c>
    </row>
    <row r="63" spans="1:9" x14ac:dyDescent="0.3">
      <c r="A63" s="8">
        <f>IF(B63&lt;&gt;"",ROWS($B$6:B63),"")</f>
        <v>58</v>
      </c>
      <c r="B63" s="1" t="s">
        <v>516</v>
      </c>
      <c r="C63" s="1" t="s">
        <v>517</v>
      </c>
      <c r="D63" s="1" t="s">
        <v>382</v>
      </c>
      <c r="E63" s="21">
        <v>95.4</v>
      </c>
      <c r="F63" s="9">
        <v>28</v>
      </c>
      <c r="G63" s="9">
        <v>2</v>
      </c>
      <c r="H63" s="53">
        <v>43357</v>
      </c>
      <c r="I63" s="11" t="s">
        <v>146</v>
      </c>
    </row>
    <row r="64" spans="1:9" x14ac:dyDescent="0.3">
      <c r="A64" s="8">
        <f>IF(B64&lt;&gt;"",ROWS($B$6:B64),"")</f>
        <v>59</v>
      </c>
      <c r="B64" s="1" t="s">
        <v>671</v>
      </c>
      <c r="C64" s="1" t="s">
        <v>672</v>
      </c>
      <c r="D64" s="1" t="s">
        <v>267</v>
      </c>
      <c r="E64" s="21">
        <v>91.5</v>
      </c>
      <c r="F64" s="9">
        <v>92</v>
      </c>
      <c r="G64" s="9">
        <v>1</v>
      </c>
      <c r="H64" s="53">
        <v>43216</v>
      </c>
      <c r="I64" s="11" t="s">
        <v>642</v>
      </c>
    </row>
    <row r="65" spans="1:9" x14ac:dyDescent="0.3">
      <c r="A65" s="8">
        <f>IF(B65&lt;&gt;"",ROWS($B$6:B65),"")</f>
        <v>60</v>
      </c>
      <c r="B65" s="1" t="s">
        <v>805</v>
      </c>
      <c r="C65" s="1" t="s">
        <v>806</v>
      </c>
      <c r="D65" s="1" t="s">
        <v>31</v>
      </c>
      <c r="E65" s="21">
        <v>84</v>
      </c>
      <c r="F65" s="9">
        <v>42</v>
      </c>
      <c r="G65" s="9">
        <v>1</v>
      </c>
      <c r="H65" s="53">
        <v>42790</v>
      </c>
      <c r="I65" s="11" t="s">
        <v>29</v>
      </c>
    </row>
    <row r="66" spans="1:9" x14ac:dyDescent="0.3">
      <c r="A66" s="8">
        <f>IF(B66&lt;&gt;"",ROWS($B$6:B66),"")</f>
        <v>61</v>
      </c>
      <c r="B66" s="1" t="s">
        <v>669</v>
      </c>
      <c r="C66" s="1" t="s">
        <v>670</v>
      </c>
      <c r="D66" s="1" t="s">
        <v>276</v>
      </c>
      <c r="E66" s="21">
        <v>80</v>
      </c>
      <c r="F66" s="9">
        <v>20</v>
      </c>
      <c r="G66" s="9">
        <v>1</v>
      </c>
      <c r="H66" s="53">
        <v>42721</v>
      </c>
      <c r="I66" s="11" t="s">
        <v>513</v>
      </c>
    </row>
    <row r="67" spans="1:9" x14ac:dyDescent="0.3">
      <c r="A67" s="8">
        <f>IF(B67&lt;&gt;"",ROWS($B$6:B67),"")</f>
        <v>62</v>
      </c>
      <c r="B67" s="1" t="s">
        <v>407</v>
      </c>
      <c r="C67" s="1" t="s">
        <v>408</v>
      </c>
      <c r="D67" s="1" t="s">
        <v>409</v>
      </c>
      <c r="E67" s="21">
        <v>75</v>
      </c>
      <c r="F67" s="9">
        <v>1754</v>
      </c>
      <c r="G67" s="9">
        <v>2</v>
      </c>
      <c r="H67" s="53">
        <v>43224</v>
      </c>
      <c r="I67" s="11" t="s">
        <v>120</v>
      </c>
    </row>
    <row r="68" spans="1:9" x14ac:dyDescent="0.3">
      <c r="A68" s="8">
        <f>IF(B68&lt;&gt;"",ROWS($B$6:B68),"")</f>
        <v>63</v>
      </c>
      <c r="B68" s="1" t="s">
        <v>762</v>
      </c>
      <c r="C68" s="1" t="s">
        <v>763</v>
      </c>
      <c r="D68" s="1" t="s">
        <v>276</v>
      </c>
      <c r="E68" s="21">
        <v>68</v>
      </c>
      <c r="F68" s="9">
        <v>64</v>
      </c>
      <c r="G68" s="9">
        <v>1</v>
      </c>
      <c r="H68" s="53">
        <v>42475</v>
      </c>
      <c r="I68" s="11" t="s">
        <v>642</v>
      </c>
    </row>
    <row r="69" spans="1:9" x14ac:dyDescent="0.3">
      <c r="A69" s="8">
        <f>IF(B69&lt;&gt;"",ROWS($B$6:B69),"")</f>
        <v>64</v>
      </c>
      <c r="B69" s="1" t="s">
        <v>639</v>
      </c>
      <c r="C69" s="1" t="s">
        <v>640</v>
      </c>
      <c r="D69" s="1" t="s">
        <v>641</v>
      </c>
      <c r="E69" s="21">
        <v>30</v>
      </c>
      <c r="F69" s="9">
        <v>30</v>
      </c>
      <c r="G69" s="9">
        <v>1</v>
      </c>
      <c r="H69" s="53">
        <v>42475</v>
      </c>
      <c r="I69" s="11" t="s">
        <v>642</v>
      </c>
    </row>
    <row r="70" spans="1:9" x14ac:dyDescent="0.3">
      <c r="A70" s="8">
        <f>IF(B70&lt;&gt;"",ROWS($B$6:B70),"")</f>
        <v>65</v>
      </c>
      <c r="B70" s="1" t="s">
        <v>613</v>
      </c>
      <c r="C70" s="1" t="s">
        <v>614</v>
      </c>
      <c r="D70" s="1" t="s">
        <v>310</v>
      </c>
      <c r="E70" s="21">
        <v>21</v>
      </c>
      <c r="F70" s="9">
        <v>7</v>
      </c>
      <c r="G70" s="9">
        <v>1</v>
      </c>
      <c r="H70" s="53">
        <v>43364</v>
      </c>
      <c r="I70" s="11" t="s">
        <v>146</v>
      </c>
    </row>
    <row r="71" spans="1:9" x14ac:dyDescent="0.3">
      <c r="A71" s="8">
        <f>IF(B71&lt;&gt;"",ROWS($B$6:B71),"")</f>
        <v>66</v>
      </c>
      <c r="B71" s="1" t="s">
        <v>143</v>
      </c>
      <c r="C71" s="1" t="s">
        <v>144</v>
      </c>
      <c r="D71" s="1" t="s">
        <v>145</v>
      </c>
      <c r="E71" s="21">
        <v>12</v>
      </c>
      <c r="F71" s="9">
        <v>4</v>
      </c>
      <c r="G71" s="9">
        <v>1</v>
      </c>
      <c r="H71" s="53">
        <v>43266</v>
      </c>
      <c r="I71" s="11" t="s">
        <v>146</v>
      </c>
    </row>
    <row r="72" spans="1:9" x14ac:dyDescent="0.3">
      <c r="E72" s="19">
        <f>SUBTOTAL(109,Table3_Spalis[Pajamos])</f>
        <v>2733513.7400000007</v>
      </c>
      <c r="F72" s="12">
        <f>SUBTOTAL(109,Table3_Spalis[Žiūrovų skaičius])</f>
        <v>517614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2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3" customWidth="1"/>
    <col min="5" max="5" width="18" style="19" customWidth="1"/>
    <col min="6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23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45" t="s">
        <v>4</v>
      </c>
      <c r="E5" s="20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33</v>
      </c>
      <c r="C6" s="1" t="s">
        <v>34</v>
      </c>
      <c r="D6" s="1" t="s">
        <v>35</v>
      </c>
      <c r="E6" s="21">
        <v>702804.68</v>
      </c>
      <c r="F6" s="9">
        <v>119068</v>
      </c>
      <c r="G6" s="9">
        <v>20</v>
      </c>
      <c r="H6" s="53">
        <v>43406</v>
      </c>
      <c r="I6" s="11" t="s">
        <v>36</v>
      </c>
    </row>
    <row r="7" spans="1:9" x14ac:dyDescent="0.3">
      <c r="A7" s="8">
        <f>IF(B7&lt;&gt;"",ROWS($B$6:B7),"")</f>
        <v>2</v>
      </c>
      <c r="B7" s="1" t="s">
        <v>41</v>
      </c>
      <c r="C7" s="1" t="s">
        <v>41</v>
      </c>
      <c r="D7" s="1" t="s">
        <v>31</v>
      </c>
      <c r="E7" s="21">
        <v>361282</v>
      </c>
      <c r="F7" s="9">
        <v>62422</v>
      </c>
      <c r="G7" s="9">
        <v>15</v>
      </c>
      <c r="H7" s="53">
        <v>43399</v>
      </c>
      <c r="I7" s="11" t="s">
        <v>32</v>
      </c>
    </row>
    <row r="8" spans="1:9" x14ac:dyDescent="0.3">
      <c r="A8" s="8">
        <f>IF(B8&lt;&gt;"",ROWS($B$6:B8),"")</f>
        <v>3</v>
      </c>
      <c r="B8" s="1" t="s">
        <v>57</v>
      </c>
      <c r="C8" s="1" t="s">
        <v>58</v>
      </c>
      <c r="D8" s="1" t="s">
        <v>31</v>
      </c>
      <c r="E8" s="21">
        <v>324041</v>
      </c>
      <c r="F8" s="9">
        <v>59175</v>
      </c>
      <c r="G8" s="9">
        <v>18</v>
      </c>
      <c r="H8" s="53">
        <v>43413</v>
      </c>
      <c r="I8" s="11" t="s">
        <v>59</v>
      </c>
    </row>
    <row r="9" spans="1:9" x14ac:dyDescent="0.3">
      <c r="A9" s="8">
        <f>IF(B9&lt;&gt;"",ROWS($B$6:B9),"")</f>
        <v>4</v>
      </c>
      <c r="B9" s="1" t="s">
        <v>26</v>
      </c>
      <c r="C9" s="1" t="s">
        <v>27</v>
      </c>
      <c r="D9" s="1" t="s">
        <v>866</v>
      </c>
      <c r="E9" s="21">
        <v>261783.99</v>
      </c>
      <c r="F9" s="9">
        <v>49634</v>
      </c>
      <c r="G9" s="9">
        <v>19</v>
      </c>
      <c r="H9" s="53">
        <v>43385</v>
      </c>
      <c r="I9" s="11" t="s">
        <v>29</v>
      </c>
    </row>
    <row r="10" spans="1:9" x14ac:dyDescent="0.3">
      <c r="A10" s="8">
        <f>IF(B10&lt;&gt;"",ROWS($B$6:B10),"")</f>
        <v>5</v>
      </c>
      <c r="B10" s="1" t="s">
        <v>72</v>
      </c>
      <c r="C10" s="1" t="s">
        <v>73</v>
      </c>
      <c r="D10" s="1" t="s">
        <v>851</v>
      </c>
      <c r="E10" s="21">
        <v>224279.65</v>
      </c>
      <c r="F10" s="9">
        <v>37303</v>
      </c>
      <c r="G10" s="9">
        <v>17</v>
      </c>
      <c r="H10" s="53">
        <v>43420</v>
      </c>
      <c r="I10" s="11" t="s">
        <v>49</v>
      </c>
    </row>
    <row r="11" spans="1:9" x14ac:dyDescent="0.3">
      <c r="A11" s="8">
        <f>IF(B11&lt;&gt;"",ROWS($B$6:B11),"")</f>
        <v>6</v>
      </c>
      <c r="B11" s="1" t="s">
        <v>47</v>
      </c>
      <c r="C11" s="1" t="s">
        <v>48</v>
      </c>
      <c r="D11" s="1" t="s">
        <v>39</v>
      </c>
      <c r="E11" s="21">
        <v>176968.97</v>
      </c>
      <c r="F11" s="9">
        <v>29852</v>
      </c>
      <c r="G11" s="9">
        <v>11</v>
      </c>
      <c r="H11" s="53">
        <v>43378</v>
      </c>
      <c r="I11" s="11" t="s">
        <v>49</v>
      </c>
    </row>
    <row r="12" spans="1:9" x14ac:dyDescent="0.3">
      <c r="A12" s="8">
        <f>IF(B12&lt;&gt;"",ROWS($B$6:B12),"")</f>
        <v>7</v>
      </c>
      <c r="B12" s="1" t="s">
        <v>70</v>
      </c>
      <c r="C12" s="1" t="s">
        <v>71</v>
      </c>
      <c r="D12" s="1" t="s">
        <v>39</v>
      </c>
      <c r="E12" s="21">
        <v>132306.49</v>
      </c>
      <c r="F12" s="9">
        <v>28370</v>
      </c>
      <c r="G12" s="9">
        <v>15</v>
      </c>
      <c r="H12" s="53">
        <v>43392</v>
      </c>
      <c r="I12" s="11" t="s">
        <v>49</v>
      </c>
    </row>
    <row r="13" spans="1:9" x14ac:dyDescent="0.3">
      <c r="A13" s="8">
        <f>IF(B13&lt;&gt;"",ROWS($B$6:B13),"")</f>
        <v>8</v>
      </c>
      <c r="B13" s="1" t="s">
        <v>87</v>
      </c>
      <c r="C13" s="1" t="s">
        <v>87</v>
      </c>
      <c r="D13" s="1" t="s">
        <v>31</v>
      </c>
      <c r="E13" s="21">
        <v>102041.36</v>
      </c>
      <c r="F13" s="9">
        <v>19313</v>
      </c>
      <c r="G13" s="9">
        <v>11</v>
      </c>
      <c r="H13" s="53">
        <v>43427</v>
      </c>
      <c r="I13" s="11" t="s">
        <v>88</v>
      </c>
    </row>
    <row r="14" spans="1:9" x14ac:dyDescent="0.3">
      <c r="A14" s="8">
        <f>IF(B14&lt;&gt;"",ROWS($B$6:B14),"")</f>
        <v>9</v>
      </c>
      <c r="B14" s="1" t="s">
        <v>228</v>
      </c>
      <c r="C14" s="1" t="s">
        <v>229</v>
      </c>
      <c r="D14" s="1" t="s">
        <v>869</v>
      </c>
      <c r="E14" s="21">
        <v>51408</v>
      </c>
      <c r="F14" s="9">
        <v>12006</v>
      </c>
      <c r="G14" s="9">
        <v>17</v>
      </c>
      <c r="H14" s="53">
        <v>43413</v>
      </c>
      <c r="I14" s="11" t="s">
        <v>126</v>
      </c>
    </row>
    <row r="15" spans="1:9" x14ac:dyDescent="0.3">
      <c r="A15" s="8">
        <f>IF(B15&lt;&gt;"",ROWS($B$6:B15),"")</f>
        <v>10</v>
      </c>
      <c r="B15" s="1" t="s">
        <v>246</v>
      </c>
      <c r="C15" s="1" t="s">
        <v>247</v>
      </c>
      <c r="D15" s="1" t="s">
        <v>39</v>
      </c>
      <c r="E15" s="21">
        <v>48713.919999999998</v>
      </c>
      <c r="F15" s="9">
        <v>9208</v>
      </c>
      <c r="G15" s="9">
        <v>22</v>
      </c>
      <c r="H15" s="53">
        <v>43406</v>
      </c>
      <c r="I15" s="11" t="s">
        <v>54</v>
      </c>
    </row>
    <row r="16" spans="1:9" x14ac:dyDescent="0.3">
      <c r="A16" s="8">
        <f>IF(B16&lt;&gt;"",ROWS($B$6:B16),"")</f>
        <v>11</v>
      </c>
      <c r="B16" s="1" t="s">
        <v>181</v>
      </c>
      <c r="C16" s="1" t="s">
        <v>182</v>
      </c>
      <c r="D16" s="1" t="s">
        <v>183</v>
      </c>
      <c r="E16" s="21">
        <v>43503.86</v>
      </c>
      <c r="F16" s="9">
        <v>10074</v>
      </c>
      <c r="G16" s="9">
        <v>20</v>
      </c>
      <c r="H16" s="53">
        <v>43427</v>
      </c>
      <c r="I16" s="11" t="s">
        <v>146</v>
      </c>
    </row>
    <row r="17" spans="1:9" x14ac:dyDescent="0.3">
      <c r="A17" s="8">
        <f>IF(B17&lt;&gt;"",ROWS($B$6:B17),"")</f>
        <v>12</v>
      </c>
      <c r="B17" s="1" t="s">
        <v>178</v>
      </c>
      <c r="C17" s="1" t="s">
        <v>179</v>
      </c>
      <c r="D17" s="1" t="s">
        <v>862</v>
      </c>
      <c r="E17" s="21">
        <v>35830</v>
      </c>
      <c r="F17" s="9">
        <v>8425</v>
      </c>
      <c r="G17" s="9">
        <v>15</v>
      </c>
      <c r="H17" s="53">
        <v>43399</v>
      </c>
      <c r="I17" s="11" t="s">
        <v>126</v>
      </c>
    </row>
    <row r="18" spans="1:9" x14ac:dyDescent="0.3">
      <c r="A18" s="8">
        <f>IF(B18&lt;&gt;"",ROWS($B$6:B18),"")</f>
        <v>13</v>
      </c>
      <c r="B18" s="1" t="s">
        <v>268</v>
      </c>
      <c r="C18" s="1" t="s">
        <v>269</v>
      </c>
      <c r="D18" s="1" t="s">
        <v>851</v>
      </c>
      <c r="E18" s="21">
        <v>28052.74</v>
      </c>
      <c r="F18" s="9">
        <v>4915</v>
      </c>
      <c r="G18" s="9">
        <v>11</v>
      </c>
      <c r="H18" s="53">
        <v>43427</v>
      </c>
      <c r="I18" s="11" t="s">
        <v>29</v>
      </c>
    </row>
    <row r="19" spans="1:9" x14ac:dyDescent="0.3">
      <c r="A19" s="8">
        <f>IF(B19&lt;&gt;"",ROWS($B$6:B19),"")</f>
        <v>14</v>
      </c>
      <c r="B19" s="1" t="s">
        <v>344</v>
      </c>
      <c r="C19" s="1" t="s">
        <v>345</v>
      </c>
      <c r="D19" s="1" t="s">
        <v>851</v>
      </c>
      <c r="E19" s="21">
        <v>24425.43</v>
      </c>
      <c r="F19" s="9">
        <v>4398</v>
      </c>
      <c r="G19" s="9">
        <v>15</v>
      </c>
      <c r="H19" s="53">
        <v>43420</v>
      </c>
      <c r="I19" s="11" t="s">
        <v>36</v>
      </c>
    </row>
    <row r="20" spans="1:9" x14ac:dyDescent="0.3">
      <c r="A20" s="8">
        <f>IF(B20&lt;&gt;"",ROWS($B$6:B20),"")</f>
        <v>15</v>
      </c>
      <c r="B20" s="1" t="s">
        <v>37</v>
      </c>
      <c r="C20" s="1" t="s">
        <v>38</v>
      </c>
      <c r="D20" s="1" t="s">
        <v>39</v>
      </c>
      <c r="E20" s="21">
        <v>21980.33</v>
      </c>
      <c r="F20" s="9">
        <v>4576</v>
      </c>
      <c r="G20" s="9">
        <v>19</v>
      </c>
      <c r="H20" s="53">
        <v>43434</v>
      </c>
      <c r="I20" s="11" t="s">
        <v>40</v>
      </c>
    </row>
    <row r="21" spans="1:9" x14ac:dyDescent="0.3">
      <c r="A21" s="8">
        <f>IF(B21&lt;&gt;"",ROWS($B$6:B21),"")</f>
        <v>16</v>
      </c>
      <c r="B21" s="1" t="s">
        <v>216</v>
      </c>
      <c r="C21" s="1" t="s">
        <v>217</v>
      </c>
      <c r="D21" s="1" t="s">
        <v>39</v>
      </c>
      <c r="E21" s="21">
        <v>18728.14</v>
      </c>
      <c r="F21" s="9">
        <v>3160</v>
      </c>
      <c r="G21" s="9">
        <v>10</v>
      </c>
      <c r="H21" s="53">
        <v>43399</v>
      </c>
      <c r="I21" s="11" t="s">
        <v>40</v>
      </c>
    </row>
    <row r="22" spans="1:9" x14ac:dyDescent="0.3">
      <c r="A22" s="8">
        <f>IF(B22&lt;&gt;"",ROWS($B$6:B22),"")</f>
        <v>17</v>
      </c>
      <c r="B22" s="1" t="s">
        <v>404</v>
      </c>
      <c r="C22" s="1" t="s">
        <v>405</v>
      </c>
      <c r="D22" s="1" t="s">
        <v>870</v>
      </c>
      <c r="E22" s="21">
        <v>15499</v>
      </c>
      <c r="F22" s="9">
        <v>3718</v>
      </c>
      <c r="G22" s="9">
        <v>16</v>
      </c>
      <c r="H22" s="53">
        <v>43420</v>
      </c>
      <c r="I22" s="11" t="s">
        <v>120</v>
      </c>
    </row>
    <row r="23" spans="1:9" x14ac:dyDescent="0.3">
      <c r="A23" s="8">
        <f>IF(B23&lt;&gt;"",ROWS($B$6:B23),"")</f>
        <v>18</v>
      </c>
      <c r="B23" s="1" t="s">
        <v>184</v>
      </c>
      <c r="C23" s="1" t="s">
        <v>185</v>
      </c>
      <c r="D23" s="1" t="s">
        <v>39</v>
      </c>
      <c r="E23" s="21">
        <v>15476.39</v>
      </c>
      <c r="F23" s="9">
        <v>2642</v>
      </c>
      <c r="G23" s="9">
        <v>6</v>
      </c>
      <c r="H23" s="53">
        <v>43392</v>
      </c>
      <c r="I23" s="11" t="s">
        <v>40</v>
      </c>
    </row>
    <row r="24" spans="1:9" x14ac:dyDescent="0.3">
      <c r="A24" s="8">
        <f>IF(B24&lt;&gt;"",ROWS($B$6:B24),"")</f>
        <v>19</v>
      </c>
      <c r="B24" s="1" t="s">
        <v>80</v>
      </c>
      <c r="C24" s="1" t="s">
        <v>80</v>
      </c>
      <c r="D24" s="1" t="s">
        <v>31</v>
      </c>
      <c r="E24" s="21">
        <v>15063</v>
      </c>
      <c r="F24" s="9">
        <v>3653</v>
      </c>
      <c r="G24" s="9">
        <v>8</v>
      </c>
      <c r="H24" s="53">
        <v>43189</v>
      </c>
      <c r="I24" s="11" t="s">
        <v>81</v>
      </c>
    </row>
    <row r="25" spans="1:9" x14ac:dyDescent="0.3">
      <c r="A25" s="8">
        <f>IF(B25&lt;&gt;"",ROWS($B$6:B25),"")</f>
        <v>20</v>
      </c>
      <c r="B25" s="1" t="s">
        <v>429</v>
      </c>
      <c r="C25" s="1" t="s">
        <v>430</v>
      </c>
      <c r="D25" s="1" t="s">
        <v>382</v>
      </c>
      <c r="E25" s="21">
        <v>14853.66</v>
      </c>
      <c r="F25" s="9">
        <v>2587</v>
      </c>
      <c r="G25" s="9">
        <v>5</v>
      </c>
      <c r="H25" s="53">
        <v>43406</v>
      </c>
      <c r="I25" s="11" t="s">
        <v>29</v>
      </c>
    </row>
    <row r="26" spans="1:9" x14ac:dyDescent="0.3">
      <c r="A26" s="8">
        <f>IF(B26&lt;&gt;"",ROWS($B$6:B26),"")</f>
        <v>21</v>
      </c>
      <c r="B26" s="1" t="s">
        <v>127</v>
      </c>
      <c r="C26" s="1" t="s">
        <v>128</v>
      </c>
      <c r="D26" s="1" t="s">
        <v>129</v>
      </c>
      <c r="E26" s="21">
        <v>14608.99</v>
      </c>
      <c r="F26" s="9">
        <v>3082</v>
      </c>
      <c r="G26" s="9">
        <v>5</v>
      </c>
      <c r="H26" s="53">
        <v>43378</v>
      </c>
      <c r="I26" s="11" t="s">
        <v>29</v>
      </c>
    </row>
    <row r="27" spans="1:9" x14ac:dyDescent="0.3">
      <c r="A27" s="8">
        <f>IF(B27&lt;&gt;"",ROWS($B$6:B27),"")</f>
        <v>22</v>
      </c>
      <c r="B27" s="1" t="s">
        <v>439</v>
      </c>
      <c r="C27" s="1" t="s">
        <v>440</v>
      </c>
      <c r="D27" s="1" t="s">
        <v>39</v>
      </c>
      <c r="E27" s="21">
        <v>14490.81</v>
      </c>
      <c r="F27" s="9">
        <v>2517</v>
      </c>
      <c r="G27" s="9">
        <v>12</v>
      </c>
      <c r="H27" s="53">
        <v>43413</v>
      </c>
      <c r="I27" s="11" t="s">
        <v>44</v>
      </c>
    </row>
    <row r="28" spans="1:9" x14ac:dyDescent="0.3">
      <c r="A28" s="8">
        <f>IF(B28&lt;&gt;"",ROWS($B$6:B28),"")</f>
        <v>23</v>
      </c>
      <c r="B28" s="1" t="s">
        <v>434</v>
      </c>
      <c r="C28" s="1" t="s">
        <v>435</v>
      </c>
      <c r="D28" s="1" t="s">
        <v>39</v>
      </c>
      <c r="E28" s="21">
        <v>14068.57</v>
      </c>
      <c r="F28" s="9">
        <v>2465</v>
      </c>
      <c r="G28" s="9">
        <v>10</v>
      </c>
      <c r="H28" s="53">
        <v>43413</v>
      </c>
      <c r="I28" s="11" t="s">
        <v>114</v>
      </c>
    </row>
    <row r="29" spans="1:9" x14ac:dyDescent="0.3">
      <c r="A29" s="8">
        <f>IF(B29&lt;&gt;"",ROWS($B$6:B29),"")</f>
        <v>24</v>
      </c>
      <c r="B29" s="1" t="s">
        <v>67</v>
      </c>
      <c r="C29" s="1" t="s">
        <v>68</v>
      </c>
      <c r="D29" s="1" t="s">
        <v>861</v>
      </c>
      <c r="E29" s="21">
        <v>11649.99</v>
      </c>
      <c r="F29" s="9">
        <v>1935</v>
      </c>
      <c r="G29" s="9">
        <v>5</v>
      </c>
      <c r="H29" s="53">
        <v>43378</v>
      </c>
      <c r="I29" s="11" t="s">
        <v>44</v>
      </c>
    </row>
    <row r="30" spans="1:9" x14ac:dyDescent="0.3">
      <c r="A30" s="8">
        <f>IF(B30&lt;&gt;"",ROWS($B$6:B30),"")</f>
        <v>25</v>
      </c>
      <c r="B30" s="1" t="s">
        <v>470</v>
      </c>
      <c r="C30" s="1" t="s">
        <v>471</v>
      </c>
      <c r="D30" s="1" t="s">
        <v>39</v>
      </c>
      <c r="E30" s="21">
        <v>11550.53</v>
      </c>
      <c r="F30" s="9">
        <v>2156</v>
      </c>
      <c r="G30" s="9">
        <v>10</v>
      </c>
      <c r="H30" s="53">
        <v>43420</v>
      </c>
      <c r="I30" s="11" t="s">
        <v>146</v>
      </c>
    </row>
    <row r="31" spans="1:9" x14ac:dyDescent="0.3">
      <c r="A31" s="8">
        <f>IF(B31&lt;&gt;"",ROWS($B$6:B31),"")</f>
        <v>26</v>
      </c>
      <c r="B31" s="1" t="s">
        <v>520</v>
      </c>
      <c r="C31" s="1" t="s">
        <v>521</v>
      </c>
      <c r="D31" s="1" t="s">
        <v>871</v>
      </c>
      <c r="E31" s="21">
        <v>8860.4500000000007</v>
      </c>
      <c r="F31" s="9">
        <v>1551</v>
      </c>
      <c r="G31" s="9">
        <v>9</v>
      </c>
      <c r="H31" s="53">
        <v>43413</v>
      </c>
      <c r="I31" s="11" t="s">
        <v>146</v>
      </c>
    </row>
    <row r="32" spans="1:9" x14ac:dyDescent="0.3">
      <c r="A32" s="8">
        <f>IF(B32&lt;&gt;"",ROWS($B$6:B32),"")</f>
        <v>27</v>
      </c>
      <c r="B32" s="1" t="s">
        <v>238</v>
      </c>
      <c r="C32" s="1" t="s">
        <v>239</v>
      </c>
      <c r="D32" s="1" t="s">
        <v>39</v>
      </c>
      <c r="E32" s="21">
        <v>8660.5400000000009</v>
      </c>
      <c r="F32" s="9">
        <v>1557</v>
      </c>
      <c r="G32" s="9">
        <v>13</v>
      </c>
      <c r="H32" s="53">
        <v>43434</v>
      </c>
      <c r="I32" s="11" t="s">
        <v>44</v>
      </c>
    </row>
    <row r="33" spans="1:9" x14ac:dyDescent="0.3">
      <c r="A33" s="8">
        <f>IF(B33&lt;&gt;"",ROWS($B$6:B33),"")</f>
        <v>28</v>
      </c>
      <c r="B33" s="1" t="s">
        <v>545</v>
      </c>
      <c r="C33" s="1" t="s">
        <v>546</v>
      </c>
      <c r="D33" s="1" t="s">
        <v>39</v>
      </c>
      <c r="E33" s="21">
        <v>7499</v>
      </c>
      <c r="F33" s="9">
        <v>1467</v>
      </c>
      <c r="G33" s="9">
        <v>8</v>
      </c>
      <c r="H33" s="53">
        <v>43406</v>
      </c>
      <c r="I33" s="11" t="s">
        <v>126</v>
      </c>
    </row>
    <row r="34" spans="1:9" x14ac:dyDescent="0.3">
      <c r="A34" s="8">
        <f>IF(B34&lt;&gt;"",ROWS($B$6:B34),"")</f>
        <v>29</v>
      </c>
      <c r="B34" s="1" t="s">
        <v>547</v>
      </c>
      <c r="C34" s="1" t="s">
        <v>548</v>
      </c>
      <c r="D34" s="1" t="s">
        <v>872</v>
      </c>
      <c r="E34" s="21">
        <v>6132</v>
      </c>
      <c r="F34" s="9">
        <v>1269</v>
      </c>
      <c r="G34" s="9">
        <v>6</v>
      </c>
      <c r="H34" s="53">
        <v>43420</v>
      </c>
      <c r="I34" s="11" t="s">
        <v>428</v>
      </c>
    </row>
    <row r="35" spans="1:9" x14ac:dyDescent="0.3">
      <c r="A35" s="8">
        <f>IF(B35&lt;&gt;"",ROWS($B$6:B35),"")</f>
        <v>30</v>
      </c>
      <c r="B35" s="1" t="s">
        <v>82</v>
      </c>
      <c r="C35" s="1" t="s">
        <v>83</v>
      </c>
      <c r="D35" s="1" t="s">
        <v>39</v>
      </c>
      <c r="E35" s="21">
        <v>6100.88</v>
      </c>
      <c r="F35" s="9">
        <v>1032</v>
      </c>
      <c r="G35" s="9">
        <v>3</v>
      </c>
      <c r="H35" s="53">
        <v>43364</v>
      </c>
      <c r="I35" s="11" t="s">
        <v>40</v>
      </c>
    </row>
    <row r="36" spans="1:9" x14ac:dyDescent="0.3">
      <c r="A36" s="8">
        <f>IF(B36&lt;&gt;"",ROWS($B$6:B36),"")</f>
        <v>31</v>
      </c>
      <c r="B36" s="1" t="s">
        <v>609</v>
      </c>
      <c r="C36" s="1" t="s">
        <v>610</v>
      </c>
      <c r="D36" s="1" t="s">
        <v>177</v>
      </c>
      <c r="E36" s="21">
        <v>4588</v>
      </c>
      <c r="F36" s="9">
        <v>931</v>
      </c>
      <c r="G36" s="9">
        <v>4</v>
      </c>
      <c r="H36" s="53">
        <v>43427</v>
      </c>
      <c r="I36" s="11" t="s">
        <v>126</v>
      </c>
    </row>
    <row r="37" spans="1:9" x14ac:dyDescent="0.3">
      <c r="A37" s="8">
        <f>IF(B37&lt;&gt;"",ROWS($B$6:B37),"")</f>
        <v>32</v>
      </c>
      <c r="B37" s="1" t="s">
        <v>510</v>
      </c>
      <c r="C37" s="1" t="s">
        <v>511</v>
      </c>
      <c r="D37" s="1" t="s">
        <v>863</v>
      </c>
      <c r="E37" s="21">
        <v>2581</v>
      </c>
      <c r="F37" s="9">
        <v>682</v>
      </c>
      <c r="G37" s="9">
        <v>1</v>
      </c>
      <c r="H37" s="53">
        <v>43379</v>
      </c>
      <c r="I37" s="11" t="s">
        <v>513</v>
      </c>
    </row>
    <row r="38" spans="1:9" x14ac:dyDescent="0.3">
      <c r="A38" s="8">
        <f>IF(B38&lt;&gt;"",ROWS($B$6:B38),"")</f>
        <v>33</v>
      </c>
      <c r="B38" s="1" t="s">
        <v>431</v>
      </c>
      <c r="C38" s="1" t="s">
        <v>432</v>
      </c>
      <c r="D38" s="1" t="s">
        <v>843</v>
      </c>
      <c r="E38" s="21">
        <v>2105.34</v>
      </c>
      <c r="F38" s="9">
        <v>445</v>
      </c>
      <c r="G38" s="9">
        <v>3</v>
      </c>
      <c r="H38" s="53">
        <v>43392</v>
      </c>
      <c r="I38" s="11" t="s">
        <v>120</v>
      </c>
    </row>
    <row r="39" spans="1:9" x14ac:dyDescent="0.3">
      <c r="A39" s="8">
        <f>IF(B39&lt;&gt;"",ROWS($B$6:B39),"")</f>
        <v>34</v>
      </c>
      <c r="B39" s="1" t="s">
        <v>407</v>
      </c>
      <c r="C39" s="1" t="s">
        <v>408</v>
      </c>
      <c r="D39" s="1" t="s">
        <v>865</v>
      </c>
      <c r="E39" s="21">
        <v>1886.5</v>
      </c>
      <c r="F39" s="9">
        <v>58</v>
      </c>
      <c r="G39" s="9">
        <v>1</v>
      </c>
      <c r="H39" s="53">
        <v>43224</v>
      </c>
      <c r="I39" s="11" t="s">
        <v>120</v>
      </c>
    </row>
    <row r="40" spans="1:9" x14ac:dyDescent="0.3">
      <c r="A40" s="8">
        <f>IF(B40&lt;&gt;"",ROWS($B$6:B40),"")</f>
        <v>35</v>
      </c>
      <c r="B40" s="1" t="s">
        <v>626</v>
      </c>
      <c r="C40" s="1" t="s">
        <v>626</v>
      </c>
      <c r="D40" s="1" t="s">
        <v>864</v>
      </c>
      <c r="E40" s="21">
        <v>1804</v>
      </c>
      <c r="F40" s="9">
        <v>397</v>
      </c>
      <c r="G40" s="9">
        <v>4</v>
      </c>
      <c r="H40" s="53">
        <v>43399</v>
      </c>
      <c r="I40" s="11" t="s">
        <v>423</v>
      </c>
    </row>
    <row r="41" spans="1:9" x14ac:dyDescent="0.3">
      <c r="A41" s="8">
        <f>IF(B41&lt;&gt;"",ROWS($B$6:B41),"")</f>
        <v>36</v>
      </c>
      <c r="B41" s="1" t="s">
        <v>487</v>
      </c>
      <c r="C41" s="1" t="s">
        <v>488</v>
      </c>
      <c r="D41" s="1" t="s">
        <v>857</v>
      </c>
      <c r="E41" s="21">
        <v>1745</v>
      </c>
      <c r="F41" s="9">
        <v>391</v>
      </c>
      <c r="G41" s="9">
        <v>5</v>
      </c>
      <c r="H41" s="53">
        <v>43315</v>
      </c>
      <c r="I41" s="11" t="s">
        <v>423</v>
      </c>
    </row>
    <row r="42" spans="1:9" x14ac:dyDescent="0.3">
      <c r="A42" s="8">
        <f>IF(B42&lt;&gt;"",ROWS($B$6:B42),"")</f>
        <v>37</v>
      </c>
      <c r="B42" s="1" t="s">
        <v>464</v>
      </c>
      <c r="C42" s="1" t="s">
        <v>465</v>
      </c>
      <c r="D42" s="1" t="s">
        <v>39</v>
      </c>
      <c r="E42" s="21">
        <v>1659.4</v>
      </c>
      <c r="F42" s="9">
        <v>292</v>
      </c>
      <c r="G42" s="9">
        <v>3</v>
      </c>
      <c r="H42" s="53">
        <v>43399</v>
      </c>
      <c r="I42" s="11" t="s">
        <v>29</v>
      </c>
    </row>
    <row r="43" spans="1:9" x14ac:dyDescent="0.3">
      <c r="A43" s="8">
        <f>IF(B43&lt;&gt;"",ROWS($B$6:B43),"")</f>
        <v>38</v>
      </c>
      <c r="B43" s="1" t="s">
        <v>537</v>
      </c>
      <c r="C43" s="1" t="s">
        <v>538</v>
      </c>
      <c r="D43" s="1" t="s">
        <v>539</v>
      </c>
      <c r="E43" s="21">
        <v>1374</v>
      </c>
      <c r="F43" s="9">
        <v>325</v>
      </c>
      <c r="G43" s="9">
        <v>1</v>
      </c>
      <c r="H43" s="53">
        <v>42654</v>
      </c>
      <c r="I43" s="11" t="s">
        <v>513</v>
      </c>
    </row>
    <row r="44" spans="1:9" x14ac:dyDescent="0.3">
      <c r="A44" s="8">
        <f>IF(B44&lt;&gt;"",ROWS($B$6:B44),"")</f>
        <v>39</v>
      </c>
      <c r="B44" s="1" t="s">
        <v>709</v>
      </c>
      <c r="C44" s="1" t="s">
        <v>710</v>
      </c>
      <c r="D44" s="1" t="s">
        <v>39</v>
      </c>
      <c r="E44" s="21">
        <v>1321.95</v>
      </c>
      <c r="F44" s="9">
        <v>239</v>
      </c>
      <c r="G44" s="9">
        <v>9</v>
      </c>
      <c r="H44" s="53">
        <v>43420</v>
      </c>
      <c r="I44" s="11" t="s">
        <v>146</v>
      </c>
    </row>
    <row r="45" spans="1:9" x14ac:dyDescent="0.3">
      <c r="A45" s="8">
        <f>IF(B45&lt;&gt;"",ROWS($B$6:B45),"")</f>
        <v>40</v>
      </c>
      <c r="B45" s="1" t="s">
        <v>550</v>
      </c>
      <c r="C45" s="1" t="s">
        <v>551</v>
      </c>
      <c r="D45" s="1" t="s">
        <v>855</v>
      </c>
      <c r="E45" s="21">
        <v>924.12</v>
      </c>
      <c r="F45" s="9">
        <v>183</v>
      </c>
      <c r="G45" s="9">
        <v>2</v>
      </c>
      <c r="H45" s="53">
        <v>43385</v>
      </c>
      <c r="I45" s="11" t="s">
        <v>44</v>
      </c>
    </row>
    <row r="46" spans="1:9" x14ac:dyDescent="0.3">
      <c r="A46" s="8">
        <f>IF(B46&lt;&gt;"",ROWS($B$6:B46),"")</f>
        <v>41</v>
      </c>
      <c r="B46" s="1" t="s">
        <v>457</v>
      </c>
      <c r="C46" s="1" t="s">
        <v>458</v>
      </c>
      <c r="D46" s="1" t="s">
        <v>177</v>
      </c>
      <c r="E46" s="21">
        <v>920</v>
      </c>
      <c r="F46" s="9">
        <v>158</v>
      </c>
      <c r="G46" s="9">
        <v>2</v>
      </c>
      <c r="H46" s="53">
        <v>43392</v>
      </c>
      <c r="I46" s="11" t="s">
        <v>126</v>
      </c>
    </row>
    <row r="47" spans="1:9" x14ac:dyDescent="0.3">
      <c r="A47" s="8">
        <f>IF(B47&lt;&gt;"",ROWS($B$6:B47),"")</f>
        <v>42</v>
      </c>
      <c r="B47" s="1" t="s">
        <v>52</v>
      </c>
      <c r="C47" s="1" t="s">
        <v>53</v>
      </c>
      <c r="D47" s="1" t="s">
        <v>39</v>
      </c>
      <c r="E47" s="21">
        <v>852.11</v>
      </c>
      <c r="F47" s="9">
        <v>191</v>
      </c>
      <c r="G47" s="9">
        <v>1</v>
      </c>
      <c r="H47" s="53">
        <v>43315</v>
      </c>
      <c r="I47" s="11" t="s">
        <v>54</v>
      </c>
    </row>
    <row r="48" spans="1:9" x14ac:dyDescent="0.3">
      <c r="A48" s="8">
        <f>IF(B48&lt;&gt;"",ROWS($B$6:B48),"")</f>
        <v>43</v>
      </c>
      <c r="B48" s="1" t="s">
        <v>850</v>
      </c>
      <c r="C48" s="1" t="s">
        <v>497</v>
      </c>
      <c r="D48" s="1" t="s">
        <v>853</v>
      </c>
      <c r="E48" s="21">
        <v>835.02</v>
      </c>
      <c r="F48" s="9">
        <v>207</v>
      </c>
      <c r="G48" s="9">
        <v>2</v>
      </c>
      <c r="H48" s="53">
        <v>43357</v>
      </c>
      <c r="I48" s="11" t="s">
        <v>120</v>
      </c>
    </row>
    <row r="49" spans="1:9" x14ac:dyDescent="0.3">
      <c r="A49" s="8">
        <f>IF(B49&lt;&gt;"",ROWS($B$6:B49),"")</f>
        <v>44</v>
      </c>
      <c r="B49" s="1" t="s">
        <v>733</v>
      </c>
      <c r="C49" s="1" t="s">
        <v>734</v>
      </c>
      <c r="D49" s="1" t="s">
        <v>291</v>
      </c>
      <c r="E49" s="21">
        <v>718.2</v>
      </c>
      <c r="F49" s="9">
        <v>130</v>
      </c>
      <c r="G49" s="9">
        <v>1</v>
      </c>
      <c r="H49" s="53">
        <v>43427</v>
      </c>
      <c r="I49" s="11" t="s">
        <v>448</v>
      </c>
    </row>
    <row r="50" spans="1:9" x14ac:dyDescent="0.3">
      <c r="A50" s="8">
        <f>IF(B50&lt;&gt;"",ROWS($B$6:B50),"")</f>
        <v>45</v>
      </c>
      <c r="B50" s="1" t="s">
        <v>653</v>
      </c>
      <c r="C50" s="1" t="s">
        <v>654</v>
      </c>
      <c r="D50" s="1" t="s">
        <v>875</v>
      </c>
      <c r="E50" s="21">
        <v>654</v>
      </c>
      <c r="F50" s="9">
        <v>244</v>
      </c>
      <c r="G50" s="9">
        <v>1</v>
      </c>
      <c r="H50" s="53">
        <v>42030</v>
      </c>
      <c r="I50" s="11" t="s">
        <v>513</v>
      </c>
    </row>
    <row r="51" spans="1:9" x14ac:dyDescent="0.3">
      <c r="A51" s="8">
        <f>IF(B51&lt;&gt;"",ROWS($B$6:B51),"")</f>
        <v>46</v>
      </c>
      <c r="B51" s="1" t="s">
        <v>336</v>
      </c>
      <c r="C51" s="1" t="s">
        <v>336</v>
      </c>
      <c r="D51" s="1" t="s">
        <v>31</v>
      </c>
      <c r="E51" s="21">
        <v>600.4</v>
      </c>
      <c r="F51" s="9">
        <v>100</v>
      </c>
      <c r="G51" s="9">
        <v>1</v>
      </c>
      <c r="H51" s="53">
        <v>43434</v>
      </c>
      <c r="I51" s="11" t="s">
        <v>337</v>
      </c>
    </row>
    <row r="52" spans="1:9" x14ac:dyDescent="0.3">
      <c r="A52" s="8">
        <f>IF(B52&lt;&gt;"",ROWS($B$6:B52),"")</f>
        <v>47</v>
      </c>
      <c r="B52" s="1" t="s">
        <v>645</v>
      </c>
      <c r="C52" s="1" t="s">
        <v>646</v>
      </c>
      <c r="D52" s="1" t="s">
        <v>633</v>
      </c>
      <c r="E52" s="21">
        <v>597.5</v>
      </c>
      <c r="F52" s="9">
        <v>249</v>
      </c>
      <c r="G52" s="9">
        <v>1</v>
      </c>
      <c r="H52" s="53">
        <v>43084</v>
      </c>
      <c r="I52" s="11" t="s">
        <v>642</v>
      </c>
    </row>
    <row r="53" spans="1:9" x14ac:dyDescent="0.3">
      <c r="A53" s="8">
        <f>IF(B53&lt;&gt;"",ROWS($B$6:B53),"")</f>
        <v>48</v>
      </c>
      <c r="B53" s="1" t="s">
        <v>561</v>
      </c>
      <c r="C53" s="1" t="s">
        <v>562</v>
      </c>
      <c r="D53" s="1" t="s">
        <v>873</v>
      </c>
      <c r="E53" s="21">
        <v>596</v>
      </c>
      <c r="F53" s="9">
        <v>100</v>
      </c>
      <c r="G53" s="9">
        <v>2</v>
      </c>
      <c r="H53" s="53">
        <v>43161</v>
      </c>
      <c r="I53" s="11" t="s">
        <v>428</v>
      </c>
    </row>
    <row r="54" spans="1:9" x14ac:dyDescent="0.3">
      <c r="A54" s="8">
        <f>IF(B54&lt;&gt;"",ROWS($B$6:B54),"")</f>
        <v>49</v>
      </c>
      <c r="B54" s="1" t="s">
        <v>277</v>
      </c>
      <c r="C54" s="1" t="s">
        <v>278</v>
      </c>
      <c r="D54" s="1" t="s">
        <v>39</v>
      </c>
      <c r="E54" s="21">
        <v>564.15</v>
      </c>
      <c r="F54" s="9">
        <v>135</v>
      </c>
      <c r="G54" s="9">
        <v>1</v>
      </c>
      <c r="H54" s="53">
        <v>43371</v>
      </c>
      <c r="I54" s="11" t="s">
        <v>29</v>
      </c>
    </row>
    <row r="55" spans="1:9" x14ac:dyDescent="0.3">
      <c r="A55" s="8">
        <f>IF(B55&lt;&gt;"",ROWS($B$6:B55),"")</f>
        <v>50</v>
      </c>
      <c r="B55" s="1" t="s">
        <v>421</v>
      </c>
      <c r="C55" s="1" t="s">
        <v>422</v>
      </c>
      <c r="D55" s="1" t="s">
        <v>382</v>
      </c>
      <c r="E55" s="21">
        <v>560</v>
      </c>
      <c r="F55" s="9">
        <v>120</v>
      </c>
      <c r="G55" s="9">
        <v>1</v>
      </c>
      <c r="H55" s="53">
        <v>43335</v>
      </c>
      <c r="I55" s="11" t="s">
        <v>423</v>
      </c>
    </row>
    <row r="56" spans="1:9" x14ac:dyDescent="0.3">
      <c r="A56" s="8">
        <f>IF(B56&lt;&gt;"",ROWS($B$6:B56),"")</f>
        <v>51</v>
      </c>
      <c r="B56" s="1" t="s">
        <v>671</v>
      </c>
      <c r="C56" s="1" t="s">
        <v>672</v>
      </c>
      <c r="D56" s="1" t="s">
        <v>267</v>
      </c>
      <c r="E56" s="21">
        <v>559.5</v>
      </c>
      <c r="F56" s="9">
        <v>258</v>
      </c>
      <c r="G56" s="9">
        <v>1</v>
      </c>
      <c r="H56" s="53">
        <v>43216</v>
      </c>
      <c r="I56" s="11" t="s">
        <v>642</v>
      </c>
    </row>
    <row r="57" spans="1:9" x14ac:dyDescent="0.3">
      <c r="A57" s="8">
        <f>IF(B57&lt;&gt;"",ROWS($B$6:B57),"")</f>
        <v>52</v>
      </c>
      <c r="B57" s="1" t="s">
        <v>348</v>
      </c>
      <c r="C57" s="1" t="s">
        <v>349</v>
      </c>
      <c r="D57" s="1" t="s">
        <v>39</v>
      </c>
      <c r="E57" s="21">
        <v>492.2</v>
      </c>
      <c r="F57" s="9">
        <v>81</v>
      </c>
      <c r="G57" s="9">
        <v>1</v>
      </c>
      <c r="H57" s="53">
        <v>43392</v>
      </c>
      <c r="I57" s="11" t="s">
        <v>29</v>
      </c>
    </row>
    <row r="58" spans="1:9" x14ac:dyDescent="0.3">
      <c r="A58" s="8">
        <f>IF(B58&lt;&gt;"",ROWS($B$6:B58),"")</f>
        <v>53</v>
      </c>
      <c r="B58" s="1" t="s">
        <v>501</v>
      </c>
      <c r="C58" s="1" t="s">
        <v>502</v>
      </c>
      <c r="D58" s="1" t="s">
        <v>39</v>
      </c>
      <c r="E58" s="21">
        <v>492</v>
      </c>
      <c r="F58" s="9">
        <v>246</v>
      </c>
      <c r="G58" s="9">
        <v>1</v>
      </c>
      <c r="H58" s="53">
        <v>43056</v>
      </c>
      <c r="I58" s="11" t="s">
        <v>29</v>
      </c>
    </row>
    <row r="59" spans="1:9" x14ac:dyDescent="0.3">
      <c r="A59" s="8">
        <f>IF(B59&lt;&gt;"",ROWS($B$6:B59),"")</f>
        <v>54</v>
      </c>
      <c r="B59" s="1" t="s">
        <v>657</v>
      </c>
      <c r="C59" s="1" t="s">
        <v>658</v>
      </c>
      <c r="D59" s="1" t="s">
        <v>276</v>
      </c>
      <c r="E59" s="21">
        <v>460</v>
      </c>
      <c r="F59" s="9">
        <v>230</v>
      </c>
      <c r="G59" s="9">
        <v>1</v>
      </c>
      <c r="H59" s="53">
        <v>43035</v>
      </c>
      <c r="I59" s="11" t="s">
        <v>428</v>
      </c>
    </row>
    <row r="60" spans="1:9" x14ac:dyDescent="0.3">
      <c r="A60" s="8">
        <f>IF(B60&lt;&gt;"",ROWS($B$6:B60),"")</f>
        <v>55</v>
      </c>
      <c r="B60" s="1" t="s">
        <v>452</v>
      </c>
      <c r="C60" s="1" t="s">
        <v>453</v>
      </c>
      <c r="D60" s="1" t="s">
        <v>843</v>
      </c>
      <c r="E60" s="21">
        <v>452.56</v>
      </c>
      <c r="F60" s="9">
        <v>89</v>
      </c>
      <c r="G60" s="9">
        <v>1</v>
      </c>
      <c r="H60" s="53">
        <v>43322</v>
      </c>
      <c r="I60" s="11" t="s">
        <v>120</v>
      </c>
    </row>
    <row r="61" spans="1:9" x14ac:dyDescent="0.3">
      <c r="A61" s="8">
        <f>IF(B61&lt;&gt;"",ROWS($B$6:B61),"")</f>
        <v>56</v>
      </c>
      <c r="B61" s="1" t="s">
        <v>747</v>
      </c>
      <c r="C61" s="1" t="s">
        <v>748</v>
      </c>
      <c r="D61" s="1" t="s">
        <v>874</v>
      </c>
      <c r="E61" s="21">
        <v>447</v>
      </c>
      <c r="F61" s="9">
        <v>81</v>
      </c>
      <c r="G61" s="9">
        <v>1</v>
      </c>
      <c r="H61" s="53">
        <v>43427</v>
      </c>
      <c r="I61" s="11" t="s">
        <v>448</v>
      </c>
    </row>
    <row r="62" spans="1:9" x14ac:dyDescent="0.3">
      <c r="A62" s="8">
        <f>IF(B62&lt;&gt;"",ROWS($B$6:B62),"")</f>
        <v>57</v>
      </c>
      <c r="B62" s="1" t="s">
        <v>669</v>
      </c>
      <c r="C62" s="1" t="s">
        <v>670</v>
      </c>
      <c r="D62" s="1" t="s">
        <v>276</v>
      </c>
      <c r="E62" s="21">
        <v>442</v>
      </c>
      <c r="F62" s="9">
        <v>199</v>
      </c>
      <c r="G62" s="9">
        <v>1</v>
      </c>
      <c r="H62" s="53">
        <v>42721</v>
      </c>
      <c r="I62" s="11" t="s">
        <v>513</v>
      </c>
    </row>
    <row r="63" spans="1:9" x14ac:dyDescent="0.3">
      <c r="A63" s="8">
        <f>IF(B63&lt;&gt;"",ROWS($B$6:B63),"")</f>
        <v>58</v>
      </c>
      <c r="B63" s="1" t="s">
        <v>358</v>
      </c>
      <c r="C63" s="1" t="s">
        <v>359</v>
      </c>
      <c r="D63" s="1" t="s">
        <v>854</v>
      </c>
      <c r="E63" s="21">
        <v>425.8</v>
      </c>
      <c r="F63" s="9">
        <v>72</v>
      </c>
      <c r="G63" s="9">
        <v>1</v>
      </c>
      <c r="H63" s="53">
        <v>43336</v>
      </c>
      <c r="I63" s="11" t="s">
        <v>361</v>
      </c>
    </row>
    <row r="64" spans="1:9" x14ac:dyDescent="0.3">
      <c r="A64" s="8">
        <f>IF(B64&lt;&gt;"",ROWS($B$6:B64),"")</f>
        <v>59</v>
      </c>
      <c r="B64" s="1" t="s">
        <v>285</v>
      </c>
      <c r="C64" s="1" t="s">
        <v>286</v>
      </c>
      <c r="D64" s="1" t="s">
        <v>177</v>
      </c>
      <c r="E64" s="21">
        <v>408</v>
      </c>
      <c r="F64" s="9">
        <v>120</v>
      </c>
      <c r="G64" s="9">
        <v>1</v>
      </c>
      <c r="H64" s="53">
        <v>43371</v>
      </c>
      <c r="I64" s="11" t="s">
        <v>126</v>
      </c>
    </row>
    <row r="65" spans="1:9" x14ac:dyDescent="0.3">
      <c r="A65" s="8">
        <f>IF(B65&lt;&gt;"",ROWS($B$6:B65),"")</f>
        <v>60</v>
      </c>
      <c r="B65" s="1" t="s">
        <v>449</v>
      </c>
      <c r="C65" s="1" t="s">
        <v>450</v>
      </c>
      <c r="D65" s="1" t="s">
        <v>856</v>
      </c>
      <c r="E65" s="21">
        <v>317</v>
      </c>
      <c r="F65" s="9">
        <v>62</v>
      </c>
      <c r="G65" s="9">
        <v>2</v>
      </c>
      <c r="H65" s="53">
        <v>43350</v>
      </c>
      <c r="I65" s="11" t="s">
        <v>361</v>
      </c>
    </row>
    <row r="66" spans="1:9" x14ac:dyDescent="0.3">
      <c r="A66" s="8">
        <f>IF(B66&lt;&gt;"",ROWS($B$6:B66),"")</f>
        <v>61</v>
      </c>
      <c r="B66" s="1" t="s">
        <v>618</v>
      </c>
      <c r="C66" s="1" t="s">
        <v>619</v>
      </c>
      <c r="D66" s="1" t="s">
        <v>836</v>
      </c>
      <c r="E66" s="21">
        <v>287</v>
      </c>
      <c r="F66" s="9">
        <v>122</v>
      </c>
      <c r="G66" s="9">
        <v>1</v>
      </c>
      <c r="H66" s="53">
        <v>42988</v>
      </c>
      <c r="I66" s="11" t="s">
        <v>513</v>
      </c>
    </row>
    <row r="67" spans="1:9" x14ac:dyDescent="0.3">
      <c r="A67" s="8">
        <f>IF(B67&lt;&gt;"",ROWS($B$6:B67),"")</f>
        <v>62</v>
      </c>
      <c r="B67" s="1" t="s">
        <v>289</v>
      </c>
      <c r="C67" s="1" t="s">
        <v>290</v>
      </c>
      <c r="D67" s="1" t="s">
        <v>291</v>
      </c>
      <c r="E67" s="21">
        <v>259.5</v>
      </c>
      <c r="F67" s="9">
        <v>75</v>
      </c>
      <c r="G67" s="9">
        <v>1</v>
      </c>
      <c r="H67" s="53">
        <v>43245</v>
      </c>
      <c r="I67" s="11" t="s">
        <v>120</v>
      </c>
    </row>
    <row r="68" spans="1:9" x14ac:dyDescent="0.3">
      <c r="A68" s="8">
        <f>IF(B68&lt;&gt;"",ROWS($B$6:B68),"")</f>
        <v>63</v>
      </c>
      <c r="B68" s="1" t="s">
        <v>785</v>
      </c>
      <c r="C68" s="1" t="s">
        <v>785</v>
      </c>
      <c r="D68" s="1" t="s">
        <v>31</v>
      </c>
      <c r="E68" s="21">
        <v>240.6</v>
      </c>
      <c r="F68" s="9">
        <v>63</v>
      </c>
      <c r="G68" s="9">
        <v>3</v>
      </c>
      <c r="H68" s="53">
        <v>43426</v>
      </c>
      <c r="I68" s="11" t="s">
        <v>681</v>
      </c>
    </row>
    <row r="69" spans="1:9" x14ac:dyDescent="0.3">
      <c r="A69" s="8">
        <f>IF(B69&lt;&gt;"",ROWS($B$6:B69),"")</f>
        <v>64</v>
      </c>
      <c r="B69" s="1" t="s">
        <v>750</v>
      </c>
      <c r="C69" s="1" t="s">
        <v>750</v>
      </c>
      <c r="D69" s="1" t="s">
        <v>744</v>
      </c>
      <c r="E69" s="21">
        <v>230</v>
      </c>
      <c r="F69" s="9">
        <v>92</v>
      </c>
      <c r="G69" s="9">
        <v>1</v>
      </c>
      <c r="H69" s="53">
        <v>43001</v>
      </c>
      <c r="I69" s="11" t="s">
        <v>513</v>
      </c>
    </row>
    <row r="70" spans="1:9" x14ac:dyDescent="0.3">
      <c r="A70" s="8">
        <f>IF(B70&lt;&gt;"",ROWS($B$6:B70),"")</f>
        <v>65</v>
      </c>
      <c r="B70" s="1" t="s">
        <v>705</v>
      </c>
      <c r="C70" s="1" t="s">
        <v>706</v>
      </c>
      <c r="D70" s="1" t="s">
        <v>843</v>
      </c>
      <c r="E70" s="21">
        <v>211.6</v>
      </c>
      <c r="F70" s="9">
        <v>45</v>
      </c>
      <c r="G70" s="9">
        <v>1</v>
      </c>
      <c r="H70" s="53">
        <v>43350</v>
      </c>
      <c r="I70" s="11" t="s">
        <v>120</v>
      </c>
    </row>
    <row r="71" spans="1:9" x14ac:dyDescent="0.3">
      <c r="A71" s="8">
        <f>IF(B71&lt;&gt;"",ROWS($B$6:B71),"")</f>
        <v>66</v>
      </c>
      <c r="B71" s="1" t="s">
        <v>63</v>
      </c>
      <c r="C71" s="1" t="s">
        <v>64</v>
      </c>
      <c r="D71" s="1" t="s">
        <v>39</v>
      </c>
      <c r="E71" s="21">
        <v>211.2</v>
      </c>
      <c r="F71" s="9">
        <v>38</v>
      </c>
      <c r="G71" s="9">
        <v>1</v>
      </c>
      <c r="H71" s="53">
        <v>43350</v>
      </c>
      <c r="I71" s="11" t="s">
        <v>49</v>
      </c>
    </row>
    <row r="72" spans="1:9" x14ac:dyDescent="0.3">
      <c r="A72" s="8">
        <f>IF(B72&lt;&gt;"",ROWS($B$6:B72),"")</f>
        <v>67</v>
      </c>
      <c r="B72" s="1" t="s">
        <v>252</v>
      </c>
      <c r="C72" s="1" t="s">
        <v>253</v>
      </c>
      <c r="D72" s="1" t="s">
        <v>852</v>
      </c>
      <c r="E72" s="21">
        <v>197</v>
      </c>
      <c r="F72" s="9">
        <v>28</v>
      </c>
      <c r="G72" s="9">
        <v>1</v>
      </c>
      <c r="H72" s="53">
        <v>43371</v>
      </c>
      <c r="I72" s="11" t="s">
        <v>146</v>
      </c>
    </row>
    <row r="73" spans="1:9" x14ac:dyDescent="0.3">
      <c r="A73" s="8">
        <f>IF(B73&lt;&gt;"",ROWS($B$6:B73),"")</f>
        <v>68</v>
      </c>
      <c r="B73" s="1" t="s">
        <v>466</v>
      </c>
      <c r="C73" s="1" t="s">
        <v>467</v>
      </c>
      <c r="D73" s="1" t="s">
        <v>183</v>
      </c>
      <c r="E73" s="21">
        <v>176</v>
      </c>
      <c r="F73" s="9">
        <v>68</v>
      </c>
      <c r="G73" s="9">
        <v>2</v>
      </c>
      <c r="H73" s="53">
        <v>43385</v>
      </c>
      <c r="I73" s="11" t="s">
        <v>146</v>
      </c>
    </row>
    <row r="74" spans="1:9" x14ac:dyDescent="0.3">
      <c r="A74" s="8">
        <f>IF(B74&lt;&gt;"",ROWS($B$6:B74),"")</f>
        <v>69</v>
      </c>
      <c r="B74" s="1" t="s">
        <v>639</v>
      </c>
      <c r="C74" s="1" t="s">
        <v>640</v>
      </c>
      <c r="D74" s="1" t="s">
        <v>858</v>
      </c>
      <c r="E74" s="21">
        <v>152</v>
      </c>
      <c r="F74" s="9">
        <v>151</v>
      </c>
      <c r="G74" s="9">
        <v>1</v>
      </c>
      <c r="H74" s="53">
        <v>42475</v>
      </c>
      <c r="I74" s="11" t="s">
        <v>642</v>
      </c>
    </row>
    <row r="75" spans="1:9" x14ac:dyDescent="0.3">
      <c r="A75" s="8">
        <f>IF(B75&lt;&gt;"",ROWS($B$6:B75),"")</f>
        <v>70</v>
      </c>
      <c r="B75" s="1" t="s">
        <v>490</v>
      </c>
      <c r="C75" s="1" t="s">
        <v>491</v>
      </c>
      <c r="D75" s="1" t="s">
        <v>39</v>
      </c>
      <c r="E75" s="21">
        <v>141.5</v>
      </c>
      <c r="F75" s="9">
        <v>25</v>
      </c>
      <c r="G75" s="9">
        <v>1</v>
      </c>
      <c r="H75" s="53">
        <v>43385</v>
      </c>
      <c r="I75" s="11" t="s">
        <v>54</v>
      </c>
    </row>
    <row r="76" spans="1:9" x14ac:dyDescent="0.3">
      <c r="A76" s="8">
        <f>IF(B76&lt;&gt;"",ROWS($B$6:B76),"")</f>
        <v>71</v>
      </c>
      <c r="B76" s="1" t="s">
        <v>743</v>
      </c>
      <c r="C76" s="1" t="s">
        <v>743</v>
      </c>
      <c r="D76" s="1" t="s">
        <v>744</v>
      </c>
      <c r="E76" s="21">
        <v>134</v>
      </c>
      <c r="F76" s="9">
        <v>67</v>
      </c>
      <c r="G76" s="9">
        <v>1</v>
      </c>
      <c r="H76" s="53">
        <v>42749</v>
      </c>
      <c r="I76" s="11" t="s">
        <v>513</v>
      </c>
    </row>
    <row r="77" spans="1:9" x14ac:dyDescent="0.3">
      <c r="A77" s="8">
        <f>IF(B77&lt;&gt;"",ROWS($B$6:B77),"")</f>
        <v>72</v>
      </c>
      <c r="B77" s="1" t="s">
        <v>391</v>
      </c>
      <c r="C77" s="1" t="s">
        <v>392</v>
      </c>
      <c r="D77" s="1" t="s">
        <v>39</v>
      </c>
      <c r="E77" s="21">
        <v>120</v>
      </c>
      <c r="F77" s="9">
        <v>35</v>
      </c>
      <c r="G77" s="9">
        <v>1</v>
      </c>
      <c r="H77" s="53">
        <v>43385</v>
      </c>
      <c r="I77" s="11" t="s">
        <v>36</v>
      </c>
    </row>
    <row r="78" spans="1:9" x14ac:dyDescent="0.3">
      <c r="A78" s="8">
        <f>IF(B78&lt;&gt;"",ROWS($B$6:B78),"")</f>
        <v>73</v>
      </c>
      <c r="B78" s="1" t="s">
        <v>726</v>
      </c>
      <c r="C78" s="1" t="s">
        <v>727</v>
      </c>
      <c r="D78" s="1" t="s">
        <v>728</v>
      </c>
      <c r="E78" s="21">
        <v>78</v>
      </c>
      <c r="F78" s="9">
        <v>34</v>
      </c>
      <c r="G78" s="9">
        <v>1</v>
      </c>
      <c r="H78" s="53">
        <v>43435</v>
      </c>
      <c r="I78" s="11" t="s">
        <v>513</v>
      </c>
    </row>
    <row r="79" spans="1:9" x14ac:dyDescent="0.3">
      <c r="A79" s="8">
        <f>IF(B79&lt;&gt;"",ROWS($B$6:B79),"")</f>
        <v>74</v>
      </c>
      <c r="B79" s="1" t="s">
        <v>713</v>
      </c>
      <c r="C79" s="1" t="s">
        <v>713</v>
      </c>
      <c r="D79" s="1" t="s">
        <v>31</v>
      </c>
      <c r="E79" s="21">
        <v>40</v>
      </c>
      <c r="F79" s="9">
        <v>23</v>
      </c>
      <c r="G79" s="9">
        <v>1</v>
      </c>
      <c r="H79" s="53">
        <v>41544</v>
      </c>
      <c r="I79" s="11" t="s">
        <v>714</v>
      </c>
    </row>
    <row r="80" spans="1:9" x14ac:dyDescent="0.3">
      <c r="A80" s="8">
        <f>IF(B80&lt;&gt;"",ROWS($B$6:B80),"")</f>
        <v>75</v>
      </c>
      <c r="B80" s="1" t="s">
        <v>485</v>
      </c>
      <c r="C80" s="1" t="s">
        <v>486</v>
      </c>
      <c r="D80" s="1" t="s">
        <v>855</v>
      </c>
      <c r="E80" s="21">
        <v>27</v>
      </c>
      <c r="F80" s="9">
        <v>9</v>
      </c>
      <c r="G80" s="9">
        <v>1</v>
      </c>
      <c r="H80" s="53">
        <v>43287</v>
      </c>
      <c r="I80" s="11" t="s">
        <v>146</v>
      </c>
    </row>
    <row r="81" spans="1:9" x14ac:dyDescent="0.3">
      <c r="A81" s="8">
        <f>IF(B81&lt;&gt;"",ROWS($B$6:B81),"")</f>
        <v>76</v>
      </c>
      <c r="B81" s="1" t="s">
        <v>157</v>
      </c>
      <c r="C81" s="1" t="s">
        <v>158</v>
      </c>
      <c r="D81" s="1" t="s">
        <v>39</v>
      </c>
      <c r="E81" s="21">
        <v>0</v>
      </c>
      <c r="F81" s="9">
        <v>98</v>
      </c>
      <c r="G81" s="9">
        <v>1</v>
      </c>
      <c r="H81" s="53">
        <v>43448</v>
      </c>
      <c r="I81" s="11" t="s">
        <v>29</v>
      </c>
    </row>
    <row r="82" spans="1:9" x14ac:dyDescent="0.3">
      <c r="E82" s="19">
        <f>SUBTOTAL(109,Table3_Lapkritis[Pajamos])</f>
        <v>2756552.5200000014</v>
      </c>
      <c r="F82" s="12">
        <f>SUBTOTAL(109,Table3_Lapkritis[Žiūrovų skaičius])</f>
        <v>501518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90"/>
  <sheetViews>
    <sheetView workbookViewId="0">
      <selection activeCell="J1" sqref="J1:J1048576"/>
    </sheetView>
  </sheetViews>
  <sheetFormatPr defaultRowHeight="14.4" x14ac:dyDescent="0.3"/>
  <cols>
    <col min="1" max="1" width="8.33203125" customWidth="1"/>
    <col min="2" max="3" width="45" customWidth="1"/>
    <col min="4" max="4" width="18" style="43" customWidth="1"/>
    <col min="5" max="5" width="18" style="19" customWidth="1"/>
    <col min="6" max="7" width="18" customWidth="1"/>
    <col min="8" max="8" width="18" style="51" customWidth="1"/>
    <col min="9" max="9" width="45" customWidth="1"/>
  </cols>
  <sheetData>
    <row r="1" spans="1:9" x14ac:dyDescent="0.3">
      <c r="A1" s="13">
        <f>'2018'!A1</f>
        <v>2018</v>
      </c>
    </row>
    <row r="2" spans="1:9" x14ac:dyDescent="0.3">
      <c r="A2" s="16" t="str">
        <f>'2018'!A2</f>
        <v>Lietuvos kino teatruose rodytų filmų TOP</v>
      </c>
    </row>
    <row r="3" spans="1:9" x14ac:dyDescent="0.3">
      <c r="A3" s="16" t="s">
        <v>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45" t="s">
        <v>4</v>
      </c>
      <c r="E5" s="20" t="s">
        <v>5</v>
      </c>
      <c r="F5" s="6" t="s">
        <v>6</v>
      </c>
      <c r="G5" s="6" t="s">
        <v>7</v>
      </c>
      <c r="H5" s="52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37</v>
      </c>
      <c r="C6" s="1" t="s">
        <v>38</v>
      </c>
      <c r="D6" s="1" t="s">
        <v>39</v>
      </c>
      <c r="E6" s="21">
        <v>626398.01</v>
      </c>
      <c r="F6" s="9">
        <v>126522</v>
      </c>
      <c r="G6" s="9">
        <v>19</v>
      </c>
      <c r="H6" s="53">
        <v>43434</v>
      </c>
      <c r="I6" s="11" t="s">
        <v>40</v>
      </c>
    </row>
    <row r="7" spans="1:9" x14ac:dyDescent="0.3">
      <c r="A7" s="8">
        <f>IF(B7&lt;&gt;"",ROWS($B$6:B7),"")</f>
        <v>2</v>
      </c>
      <c r="B7" s="1" t="s">
        <v>75</v>
      </c>
      <c r="C7" s="1" t="s">
        <v>75</v>
      </c>
      <c r="D7" s="1" t="s">
        <v>31</v>
      </c>
      <c r="E7" s="21">
        <v>279880</v>
      </c>
      <c r="F7" s="9">
        <v>47032</v>
      </c>
      <c r="G7" s="9">
        <v>14</v>
      </c>
      <c r="H7" s="53">
        <v>43462</v>
      </c>
      <c r="I7" s="11" t="s">
        <v>32</v>
      </c>
    </row>
    <row r="8" spans="1:9" x14ac:dyDescent="0.3">
      <c r="A8" s="8">
        <f>IF(B8&lt;&gt;"",ROWS($B$6:B8),"")</f>
        <v>3</v>
      </c>
      <c r="B8" s="1" t="s">
        <v>33</v>
      </c>
      <c r="C8" s="1" t="s">
        <v>34</v>
      </c>
      <c r="D8" s="1" t="s">
        <v>74</v>
      </c>
      <c r="E8" s="21">
        <v>229270.74</v>
      </c>
      <c r="F8" s="9">
        <v>38467</v>
      </c>
      <c r="G8" s="9">
        <v>20</v>
      </c>
      <c r="H8" s="53">
        <v>43406</v>
      </c>
      <c r="I8" s="11" t="s">
        <v>36</v>
      </c>
    </row>
    <row r="9" spans="1:9" x14ac:dyDescent="0.3">
      <c r="A9" s="8">
        <f>IF(B9&lt;&gt;"",ROWS($B$6:B9),"")</f>
        <v>4</v>
      </c>
      <c r="B9" s="1" t="s">
        <v>115</v>
      </c>
      <c r="C9" s="1" t="s">
        <v>116</v>
      </c>
      <c r="D9" s="1" t="s">
        <v>86</v>
      </c>
      <c r="E9" s="21">
        <v>157795.87</v>
      </c>
      <c r="F9" s="9">
        <v>25206</v>
      </c>
      <c r="G9" s="9">
        <v>14</v>
      </c>
      <c r="H9" s="53">
        <v>43455</v>
      </c>
      <c r="I9" s="11" t="s">
        <v>49</v>
      </c>
    </row>
    <row r="10" spans="1:9" x14ac:dyDescent="0.3">
      <c r="A10" s="8">
        <f>IF(B10&lt;&gt;"",ROWS($B$6:B10),"")</f>
        <v>5</v>
      </c>
      <c r="B10" s="1" t="s">
        <v>87</v>
      </c>
      <c r="C10" s="1" t="s">
        <v>87</v>
      </c>
      <c r="D10" s="1" t="s">
        <v>31</v>
      </c>
      <c r="E10" s="21">
        <v>139663.31</v>
      </c>
      <c r="F10" s="9">
        <v>28527</v>
      </c>
      <c r="G10" s="9">
        <v>11</v>
      </c>
      <c r="H10" s="53">
        <v>43427</v>
      </c>
      <c r="I10" s="11" t="s">
        <v>88</v>
      </c>
    </row>
    <row r="11" spans="1:9" x14ac:dyDescent="0.3">
      <c r="A11" s="8">
        <f>IF(B11&lt;&gt;"",ROWS($B$6:B11),"")</f>
        <v>6</v>
      </c>
      <c r="B11" s="1" t="s">
        <v>132</v>
      </c>
      <c r="C11" s="1" t="s">
        <v>133</v>
      </c>
      <c r="D11" s="1" t="s">
        <v>39</v>
      </c>
      <c r="E11" s="21">
        <v>103223.67</v>
      </c>
      <c r="F11" s="9">
        <v>17413</v>
      </c>
      <c r="G11" s="9">
        <v>13</v>
      </c>
      <c r="H11" s="53">
        <v>43441</v>
      </c>
      <c r="I11" s="11" t="s">
        <v>44</v>
      </c>
    </row>
    <row r="12" spans="1:9" x14ac:dyDescent="0.3">
      <c r="A12" s="8">
        <f>IF(B12&lt;&gt;"",ROWS($B$6:B12),"")</f>
        <v>7</v>
      </c>
      <c r="B12" s="1" t="s">
        <v>149</v>
      </c>
      <c r="C12" s="1" t="s">
        <v>150</v>
      </c>
      <c r="D12" s="1" t="s">
        <v>151</v>
      </c>
      <c r="E12" s="21">
        <v>92434.62</v>
      </c>
      <c r="F12" s="9">
        <v>15170</v>
      </c>
      <c r="G12" s="9">
        <v>16</v>
      </c>
      <c r="H12" s="53">
        <v>43441</v>
      </c>
      <c r="I12" s="11" t="s">
        <v>40</v>
      </c>
    </row>
    <row r="13" spans="1:9" x14ac:dyDescent="0.3">
      <c r="A13" s="8">
        <f>IF(B13&lt;&gt;"",ROWS($B$6:B13),"")</f>
        <v>8</v>
      </c>
      <c r="B13" s="1" t="s">
        <v>57</v>
      </c>
      <c r="C13" s="1" t="s">
        <v>58</v>
      </c>
      <c r="D13" s="1" t="s">
        <v>31</v>
      </c>
      <c r="E13" s="21">
        <v>89559</v>
      </c>
      <c r="F13" s="9">
        <v>15954</v>
      </c>
      <c r="G13" s="9">
        <v>16</v>
      </c>
      <c r="H13" s="53">
        <v>43413</v>
      </c>
      <c r="I13" s="11" t="s">
        <v>59</v>
      </c>
    </row>
    <row r="14" spans="1:9" x14ac:dyDescent="0.3">
      <c r="A14" s="8">
        <f>IF(B14&lt;&gt;"",ROWS($B$6:B14),"")</f>
        <v>9</v>
      </c>
      <c r="B14" s="1" t="s">
        <v>157</v>
      </c>
      <c r="C14" s="1" t="s">
        <v>158</v>
      </c>
      <c r="D14" s="1" t="s">
        <v>39</v>
      </c>
      <c r="E14" s="21">
        <v>88531.74</v>
      </c>
      <c r="F14" s="9">
        <v>17719</v>
      </c>
      <c r="G14" s="9">
        <v>14</v>
      </c>
      <c r="H14" s="53">
        <v>43448</v>
      </c>
      <c r="I14" s="11" t="s">
        <v>44</v>
      </c>
    </row>
    <row r="15" spans="1:9" x14ac:dyDescent="0.3">
      <c r="A15" s="8">
        <f>IF(B15&lt;&gt;"",ROWS($B$6:B15),"")</f>
        <v>10</v>
      </c>
      <c r="B15" s="1" t="s">
        <v>161</v>
      </c>
      <c r="C15" s="1" t="s">
        <v>162</v>
      </c>
      <c r="D15" s="1" t="s">
        <v>39</v>
      </c>
      <c r="E15" s="21">
        <v>86712.54</v>
      </c>
      <c r="F15" s="9">
        <v>14143</v>
      </c>
      <c r="G15" s="9">
        <v>12</v>
      </c>
      <c r="H15" s="53">
        <v>43455</v>
      </c>
      <c r="I15" s="11" t="s">
        <v>114</v>
      </c>
    </row>
    <row r="16" spans="1:9" x14ac:dyDescent="0.3">
      <c r="A16" s="8">
        <f>IF(B16&lt;&gt;"",ROWS($B$6:B16),"")</f>
        <v>11</v>
      </c>
      <c r="B16" s="1" t="s">
        <v>199</v>
      </c>
      <c r="C16" s="1" t="s">
        <v>200</v>
      </c>
      <c r="D16" s="1" t="s">
        <v>177</v>
      </c>
      <c r="E16" s="21">
        <v>65115</v>
      </c>
      <c r="F16" s="9">
        <v>10869</v>
      </c>
      <c r="G16" s="9">
        <v>9</v>
      </c>
      <c r="H16" s="53">
        <v>43462</v>
      </c>
      <c r="I16" s="11" t="s">
        <v>126</v>
      </c>
    </row>
    <row r="17" spans="1:9" x14ac:dyDescent="0.3">
      <c r="A17" s="8">
        <f>IF(B17&lt;&gt;"",ROWS($B$6:B17),"")</f>
        <v>12</v>
      </c>
      <c r="B17" s="1" t="s">
        <v>41</v>
      </c>
      <c r="C17" s="1" t="s">
        <v>41</v>
      </c>
      <c r="D17" s="1" t="s">
        <v>31</v>
      </c>
      <c r="E17" s="21">
        <v>62650</v>
      </c>
      <c r="F17" s="9">
        <v>11638</v>
      </c>
      <c r="G17" s="9">
        <v>12</v>
      </c>
      <c r="H17" s="53">
        <v>43399</v>
      </c>
      <c r="I17" s="11" t="s">
        <v>32</v>
      </c>
    </row>
    <row r="18" spans="1:9" x14ac:dyDescent="0.3">
      <c r="A18" s="8">
        <f>IF(B18&lt;&gt;"",ROWS($B$6:B18),"")</f>
        <v>13</v>
      </c>
      <c r="B18" s="1" t="s">
        <v>72</v>
      </c>
      <c r="C18" s="1" t="s">
        <v>73</v>
      </c>
      <c r="D18" s="1" t="s">
        <v>74</v>
      </c>
      <c r="E18" s="21">
        <v>61639.88</v>
      </c>
      <c r="F18" s="9">
        <v>10355</v>
      </c>
      <c r="G18" s="9">
        <v>10</v>
      </c>
      <c r="H18" s="53">
        <v>43420</v>
      </c>
      <c r="I18" s="11" t="s">
        <v>49</v>
      </c>
    </row>
    <row r="19" spans="1:9" x14ac:dyDescent="0.3">
      <c r="A19" s="8">
        <f>IF(B19&lt;&gt;"",ROWS($B$6:B19),"")</f>
        <v>14</v>
      </c>
      <c r="B19" s="1" t="s">
        <v>257</v>
      </c>
      <c r="C19" s="1" t="s">
        <v>258</v>
      </c>
      <c r="D19" s="1" t="s">
        <v>177</v>
      </c>
      <c r="E19" s="21">
        <v>46608.91</v>
      </c>
      <c r="F19" s="9">
        <v>11129</v>
      </c>
      <c r="G19" s="9">
        <v>17</v>
      </c>
      <c r="H19" s="53">
        <v>43455</v>
      </c>
      <c r="I19" s="11" t="s">
        <v>29</v>
      </c>
    </row>
    <row r="20" spans="1:9" x14ac:dyDescent="0.3">
      <c r="A20" s="8">
        <f>IF(B20&lt;&gt;"",ROWS($B$6:B20),"")</f>
        <v>15</v>
      </c>
      <c r="B20" s="1" t="s">
        <v>261</v>
      </c>
      <c r="C20" s="1" t="s">
        <v>262</v>
      </c>
      <c r="D20" s="1" t="s">
        <v>39</v>
      </c>
      <c r="E20" s="21">
        <v>46094.94</v>
      </c>
      <c r="F20" s="9">
        <v>7778</v>
      </c>
      <c r="G20" s="9">
        <v>11</v>
      </c>
      <c r="H20" s="53">
        <v>43448</v>
      </c>
      <c r="I20" s="11" t="s">
        <v>29</v>
      </c>
    </row>
    <row r="21" spans="1:9" x14ac:dyDescent="0.3">
      <c r="A21" s="8">
        <f>IF(B21&lt;&gt;"",ROWS($B$6:B21),"")</f>
        <v>16</v>
      </c>
      <c r="B21" s="1" t="s">
        <v>238</v>
      </c>
      <c r="C21" s="1" t="s">
        <v>239</v>
      </c>
      <c r="D21" s="1" t="s">
        <v>39</v>
      </c>
      <c r="E21" s="21">
        <v>44064.19</v>
      </c>
      <c r="F21" s="9">
        <v>7676</v>
      </c>
      <c r="G21" s="9">
        <v>13</v>
      </c>
      <c r="H21" s="53">
        <v>43434</v>
      </c>
      <c r="I21" s="11" t="s">
        <v>44</v>
      </c>
    </row>
    <row r="22" spans="1:9" x14ac:dyDescent="0.3">
      <c r="A22" s="8">
        <f>IF(B22&lt;&gt;"",ROWS($B$6:B22),"")</f>
        <v>17</v>
      </c>
      <c r="B22" s="1" t="s">
        <v>181</v>
      </c>
      <c r="C22" s="1" t="s">
        <v>182</v>
      </c>
      <c r="D22" s="1" t="s">
        <v>183</v>
      </c>
      <c r="E22" s="21">
        <v>32886.79</v>
      </c>
      <c r="F22" s="9">
        <v>7426</v>
      </c>
      <c r="G22" s="9">
        <v>15</v>
      </c>
      <c r="H22" s="53">
        <v>43427</v>
      </c>
      <c r="I22" s="11" t="s">
        <v>146</v>
      </c>
    </row>
    <row r="23" spans="1:9" x14ac:dyDescent="0.3">
      <c r="A23" s="8">
        <f>IF(B23&lt;&gt;"",ROWS($B$6:B23),"")</f>
        <v>18</v>
      </c>
      <c r="B23" s="1" t="s">
        <v>26</v>
      </c>
      <c r="C23" s="1" t="s">
        <v>27</v>
      </c>
      <c r="D23" s="1" t="s">
        <v>860</v>
      </c>
      <c r="E23" s="21">
        <v>31557.34</v>
      </c>
      <c r="F23" s="9">
        <v>6342</v>
      </c>
      <c r="G23" s="9">
        <v>12</v>
      </c>
      <c r="H23" s="53">
        <v>43385</v>
      </c>
      <c r="I23" s="11" t="s">
        <v>29</v>
      </c>
    </row>
    <row r="24" spans="1:9" x14ac:dyDescent="0.3">
      <c r="A24" s="8">
        <f>IF(B24&lt;&gt;"",ROWS($B$6:B24),"")</f>
        <v>19</v>
      </c>
      <c r="B24" s="1" t="s">
        <v>47</v>
      </c>
      <c r="C24" s="1" t="s">
        <v>48</v>
      </c>
      <c r="D24" s="1" t="s">
        <v>39</v>
      </c>
      <c r="E24" s="21">
        <v>29326.29</v>
      </c>
      <c r="F24" s="9">
        <v>5298</v>
      </c>
      <c r="G24" s="9">
        <v>9</v>
      </c>
      <c r="H24" s="53">
        <v>43378</v>
      </c>
      <c r="I24" s="11" t="s">
        <v>49</v>
      </c>
    </row>
    <row r="25" spans="1:9" x14ac:dyDescent="0.3">
      <c r="A25" s="8">
        <f>IF(B25&lt;&gt;"",ROWS($B$6:B25),"")</f>
        <v>20</v>
      </c>
      <c r="B25" s="1" t="s">
        <v>322</v>
      </c>
      <c r="C25" s="1" t="s">
        <v>323</v>
      </c>
      <c r="D25" s="1"/>
      <c r="E25" s="21">
        <v>28993.43</v>
      </c>
      <c r="F25" s="9">
        <v>6296</v>
      </c>
      <c r="G25" s="9">
        <v>12</v>
      </c>
      <c r="H25" s="53">
        <v>43455</v>
      </c>
      <c r="I25" s="11" t="s">
        <v>876</v>
      </c>
    </row>
    <row r="26" spans="1:9" x14ac:dyDescent="0.3">
      <c r="A26" s="8">
        <f>IF(B26&lt;&gt;"",ROWS($B$6:B26),"")</f>
        <v>21</v>
      </c>
      <c r="B26" s="1" t="s">
        <v>336</v>
      </c>
      <c r="C26" s="1" t="s">
        <v>336</v>
      </c>
      <c r="D26" s="1" t="s">
        <v>31</v>
      </c>
      <c r="E26" s="21">
        <v>26811.599999999999</v>
      </c>
      <c r="F26" s="9">
        <v>4693</v>
      </c>
      <c r="G26" s="9">
        <v>8</v>
      </c>
      <c r="H26" s="53">
        <v>43434</v>
      </c>
      <c r="I26" s="11" t="s">
        <v>337</v>
      </c>
    </row>
    <row r="27" spans="1:9" x14ac:dyDescent="0.3">
      <c r="A27" s="8">
        <f>IF(B27&lt;&gt;"",ROWS($B$6:B27),"")</f>
        <v>22</v>
      </c>
      <c r="B27" s="1" t="s">
        <v>342</v>
      </c>
      <c r="C27" s="1" t="s">
        <v>343</v>
      </c>
      <c r="D27" s="1" t="s">
        <v>39</v>
      </c>
      <c r="E27" s="21">
        <v>26115.8</v>
      </c>
      <c r="F27" s="9">
        <v>5357</v>
      </c>
      <c r="G27" s="9">
        <v>19</v>
      </c>
      <c r="H27" s="53">
        <v>43462</v>
      </c>
      <c r="I27" s="11" t="s">
        <v>54</v>
      </c>
    </row>
    <row r="28" spans="1:9" x14ac:dyDescent="0.3">
      <c r="A28" s="8">
        <f>IF(B28&lt;&gt;"",ROWS($B$6:B28),"")</f>
        <v>23</v>
      </c>
      <c r="B28" s="1" t="s">
        <v>370</v>
      </c>
      <c r="C28" s="1" t="s">
        <v>371</v>
      </c>
      <c r="D28" s="1" t="s">
        <v>372</v>
      </c>
      <c r="E28" s="21">
        <v>22342</v>
      </c>
      <c r="F28" s="9">
        <v>4458</v>
      </c>
      <c r="G28" s="9">
        <v>11</v>
      </c>
      <c r="H28" s="53">
        <v>43434</v>
      </c>
      <c r="I28" s="11" t="s">
        <v>126</v>
      </c>
    </row>
    <row r="29" spans="1:9" x14ac:dyDescent="0.3">
      <c r="A29" s="8">
        <f>IF(B29&lt;&gt;"",ROWS($B$6:B29),"")</f>
        <v>24</v>
      </c>
      <c r="B29" s="1" t="s">
        <v>393</v>
      </c>
      <c r="C29" s="1" t="s">
        <v>394</v>
      </c>
      <c r="D29" s="1" t="s">
        <v>395</v>
      </c>
      <c r="E29" s="21">
        <v>19721</v>
      </c>
      <c r="F29" s="9">
        <v>3737</v>
      </c>
      <c r="G29" s="9">
        <v>13</v>
      </c>
      <c r="H29" s="53">
        <v>43434</v>
      </c>
      <c r="I29" s="11" t="s">
        <v>396</v>
      </c>
    </row>
    <row r="30" spans="1:9" x14ac:dyDescent="0.3">
      <c r="A30" s="8">
        <f>IF(B30&lt;&gt;"",ROWS($B$6:B30),"")</f>
        <v>25</v>
      </c>
      <c r="B30" s="1" t="s">
        <v>268</v>
      </c>
      <c r="C30" s="1" t="s">
        <v>269</v>
      </c>
      <c r="D30" s="1" t="s">
        <v>74</v>
      </c>
      <c r="E30" s="21">
        <v>14502.91</v>
      </c>
      <c r="F30" s="9">
        <v>2853</v>
      </c>
      <c r="G30" s="9">
        <v>11</v>
      </c>
      <c r="H30" s="53">
        <v>43427</v>
      </c>
      <c r="I30" s="11" t="s">
        <v>29</v>
      </c>
    </row>
    <row r="31" spans="1:9" x14ac:dyDescent="0.3">
      <c r="A31" s="8">
        <f>IF(B31&lt;&gt;"",ROWS($B$6:B31),"")</f>
        <v>26</v>
      </c>
      <c r="B31" s="1" t="s">
        <v>441</v>
      </c>
      <c r="C31" s="1" t="s">
        <v>442</v>
      </c>
      <c r="D31" s="1" t="s">
        <v>39</v>
      </c>
      <c r="E31" s="21">
        <v>14448.81</v>
      </c>
      <c r="F31" s="9">
        <v>2393</v>
      </c>
      <c r="G31" s="9">
        <v>13</v>
      </c>
      <c r="H31" s="53">
        <v>43462</v>
      </c>
      <c r="I31" s="11" t="s">
        <v>44</v>
      </c>
    </row>
    <row r="32" spans="1:9" x14ac:dyDescent="0.3">
      <c r="A32" s="8">
        <f>IF(B32&lt;&gt;"",ROWS($B$6:B32),"")</f>
        <v>27</v>
      </c>
      <c r="B32" s="1" t="s">
        <v>459</v>
      </c>
      <c r="C32" s="1" t="s">
        <v>460</v>
      </c>
      <c r="D32" s="1" t="s">
        <v>877</v>
      </c>
      <c r="E32" s="21">
        <v>13307.93</v>
      </c>
      <c r="F32" s="9">
        <v>2472</v>
      </c>
      <c r="G32" s="9">
        <v>19</v>
      </c>
      <c r="H32" s="53">
        <v>43448</v>
      </c>
      <c r="I32" s="11" t="s">
        <v>146</v>
      </c>
    </row>
    <row r="33" spans="1:9" x14ac:dyDescent="0.3">
      <c r="A33" s="8">
        <f>IF(B33&lt;&gt;"",ROWS($B$6:B33),"")</f>
        <v>28</v>
      </c>
      <c r="B33" s="1" t="s">
        <v>480</v>
      </c>
      <c r="C33" s="1" t="s">
        <v>481</v>
      </c>
      <c r="D33" s="1" t="s">
        <v>482</v>
      </c>
      <c r="E33" s="21">
        <v>11292</v>
      </c>
      <c r="F33" s="9">
        <v>2267</v>
      </c>
      <c r="G33" s="9">
        <v>12</v>
      </c>
      <c r="H33" s="53">
        <v>43448</v>
      </c>
      <c r="I33" s="11" t="s">
        <v>483</v>
      </c>
    </row>
    <row r="34" spans="1:9" x14ac:dyDescent="0.3">
      <c r="A34" s="8">
        <f>IF(B34&lt;&gt;"",ROWS($B$6:B34),"")</f>
        <v>29</v>
      </c>
      <c r="B34" s="1" t="s">
        <v>523</v>
      </c>
      <c r="C34" s="1" t="s">
        <v>523</v>
      </c>
      <c r="D34" s="1" t="s">
        <v>267</v>
      </c>
      <c r="E34" s="21">
        <v>8739</v>
      </c>
      <c r="F34" s="9">
        <v>2128</v>
      </c>
      <c r="G34" s="9">
        <v>14</v>
      </c>
      <c r="H34" s="53">
        <v>43441</v>
      </c>
      <c r="I34" s="11" t="s">
        <v>126</v>
      </c>
    </row>
    <row r="35" spans="1:9" x14ac:dyDescent="0.3">
      <c r="A35" s="8">
        <f>IF(B35&lt;&gt;"",ROWS($B$6:B35),"")</f>
        <v>30</v>
      </c>
      <c r="B35" s="1" t="s">
        <v>529</v>
      </c>
      <c r="C35" s="1" t="s">
        <v>530</v>
      </c>
      <c r="D35" s="1" t="s">
        <v>276</v>
      </c>
      <c r="E35" s="21">
        <v>8531.0499999999993</v>
      </c>
      <c r="F35" s="9">
        <v>1473</v>
      </c>
      <c r="G35" s="9">
        <v>9</v>
      </c>
      <c r="H35" s="53">
        <v>43441</v>
      </c>
      <c r="I35" s="11" t="s">
        <v>29</v>
      </c>
    </row>
    <row r="36" spans="1:9" x14ac:dyDescent="0.3">
      <c r="A36" s="8">
        <f>IF(B36&lt;&gt;"",ROWS($B$6:B36),"")</f>
        <v>31</v>
      </c>
      <c r="B36" s="1" t="s">
        <v>531</v>
      </c>
      <c r="C36" s="1" t="s">
        <v>532</v>
      </c>
      <c r="D36" s="1" t="s">
        <v>267</v>
      </c>
      <c r="E36" s="21">
        <v>8489.1</v>
      </c>
      <c r="F36" s="9">
        <v>1837</v>
      </c>
      <c r="G36" s="9">
        <v>10</v>
      </c>
      <c r="H36" s="53">
        <v>43455</v>
      </c>
      <c r="I36" s="11" t="s">
        <v>361</v>
      </c>
    </row>
    <row r="37" spans="1:9" x14ac:dyDescent="0.3">
      <c r="A37" s="8">
        <f>IF(B37&lt;&gt;"",ROWS($B$6:B37),"")</f>
        <v>32</v>
      </c>
      <c r="B37" s="1" t="s">
        <v>540</v>
      </c>
      <c r="C37" s="1" t="s">
        <v>541</v>
      </c>
      <c r="D37" s="1" t="s">
        <v>542</v>
      </c>
      <c r="E37" s="21">
        <v>7888.7</v>
      </c>
      <c r="F37" s="9">
        <v>1674</v>
      </c>
      <c r="G37" s="9">
        <v>10</v>
      </c>
      <c r="H37" s="53">
        <v>43441</v>
      </c>
      <c r="I37" s="11" t="s">
        <v>361</v>
      </c>
    </row>
    <row r="38" spans="1:9" x14ac:dyDescent="0.3">
      <c r="A38" s="8">
        <f>IF(B38&lt;&gt;"",ROWS($B$6:B38),"")</f>
        <v>33</v>
      </c>
      <c r="B38" s="1" t="s">
        <v>449</v>
      </c>
      <c r="C38" s="1" t="s">
        <v>450</v>
      </c>
      <c r="D38" s="1" t="s">
        <v>451</v>
      </c>
      <c r="E38" s="21">
        <v>6721</v>
      </c>
      <c r="F38" s="9">
        <v>1653</v>
      </c>
      <c r="G38" s="9">
        <v>5</v>
      </c>
      <c r="H38" s="53">
        <v>43350</v>
      </c>
      <c r="I38" s="11" t="s">
        <v>361</v>
      </c>
    </row>
    <row r="39" spans="1:9" x14ac:dyDescent="0.3">
      <c r="A39" s="8">
        <f>IF(B39&lt;&gt;"",ROWS($B$6:B39),"")</f>
        <v>34</v>
      </c>
      <c r="B39" s="1" t="s">
        <v>228</v>
      </c>
      <c r="C39" s="1" t="s">
        <v>229</v>
      </c>
      <c r="D39" s="1" t="s">
        <v>230</v>
      </c>
      <c r="E39" s="21">
        <v>5066</v>
      </c>
      <c r="F39" s="9">
        <v>1384</v>
      </c>
      <c r="G39" s="9">
        <v>7</v>
      </c>
      <c r="H39" s="53">
        <v>43413</v>
      </c>
      <c r="I39" s="11" t="s">
        <v>126</v>
      </c>
    </row>
    <row r="40" spans="1:9" x14ac:dyDescent="0.3">
      <c r="A40" s="8">
        <f>IF(B40&lt;&gt;"",ROWS($B$6:B40),"")</f>
        <v>35</v>
      </c>
      <c r="B40" s="1" t="s">
        <v>596</v>
      </c>
      <c r="C40" s="1" t="s">
        <v>597</v>
      </c>
      <c r="D40" s="1" t="s">
        <v>276</v>
      </c>
      <c r="E40" s="21">
        <v>4961</v>
      </c>
      <c r="F40" s="9">
        <v>974</v>
      </c>
      <c r="G40" s="9">
        <v>13</v>
      </c>
      <c r="H40" s="53">
        <v>43448</v>
      </c>
      <c r="I40" s="11" t="s">
        <v>126</v>
      </c>
    </row>
    <row r="41" spans="1:9" x14ac:dyDescent="0.3">
      <c r="A41" s="8">
        <f>IF(B41&lt;&gt;"",ROWS($B$6:B41),"")</f>
        <v>36</v>
      </c>
      <c r="B41" s="1" t="s">
        <v>70</v>
      </c>
      <c r="C41" s="1" t="s">
        <v>71</v>
      </c>
      <c r="D41" s="1" t="s">
        <v>39</v>
      </c>
      <c r="E41" s="21">
        <v>4088.04</v>
      </c>
      <c r="F41" s="9">
        <v>874</v>
      </c>
      <c r="G41" s="9">
        <v>8</v>
      </c>
      <c r="H41" s="53">
        <v>43392</v>
      </c>
      <c r="I41" s="11" t="s">
        <v>49</v>
      </c>
    </row>
    <row r="42" spans="1:9" x14ac:dyDescent="0.3">
      <c r="A42" s="8">
        <f>IF(B42&lt;&gt;"",ROWS($B$6:B42),"")</f>
        <v>37</v>
      </c>
      <c r="B42" s="1" t="s">
        <v>510</v>
      </c>
      <c r="C42" s="1" t="s">
        <v>511</v>
      </c>
      <c r="D42" s="1" t="s">
        <v>512</v>
      </c>
      <c r="E42" s="21">
        <v>3869</v>
      </c>
      <c r="F42" s="9">
        <v>898</v>
      </c>
      <c r="G42" s="9">
        <v>1</v>
      </c>
      <c r="H42" s="53">
        <v>43379</v>
      </c>
      <c r="I42" s="11" t="s">
        <v>513</v>
      </c>
    </row>
    <row r="43" spans="1:9" x14ac:dyDescent="0.3">
      <c r="A43" s="8">
        <f>IF(B43&lt;&gt;"",ROWS($B$6:B43),"")</f>
        <v>38</v>
      </c>
      <c r="B43" s="1" t="s">
        <v>579</v>
      </c>
      <c r="C43" s="1" t="s">
        <v>580</v>
      </c>
      <c r="D43" s="1" t="s">
        <v>372</v>
      </c>
      <c r="E43" s="21">
        <v>3843.89</v>
      </c>
      <c r="F43" s="9">
        <v>923</v>
      </c>
      <c r="G43" s="9">
        <v>16</v>
      </c>
      <c r="H43" s="53">
        <v>43196</v>
      </c>
      <c r="I43" s="11" t="s">
        <v>329</v>
      </c>
    </row>
    <row r="44" spans="1:9" x14ac:dyDescent="0.3">
      <c r="A44" s="8">
        <f>IF(B44&lt;&gt;"",ROWS($B$6:B44),"")</f>
        <v>39</v>
      </c>
      <c r="B44" s="1" t="s">
        <v>631</v>
      </c>
      <c r="C44" s="1" t="s">
        <v>632</v>
      </c>
      <c r="D44" s="1" t="s">
        <v>633</v>
      </c>
      <c r="E44" s="21">
        <v>3823</v>
      </c>
      <c r="F44" s="9">
        <v>1053</v>
      </c>
      <c r="G44" s="9">
        <v>8</v>
      </c>
      <c r="H44" s="53">
        <v>43448</v>
      </c>
      <c r="I44" s="11" t="s">
        <v>396</v>
      </c>
    </row>
    <row r="45" spans="1:9" x14ac:dyDescent="0.3">
      <c r="A45" s="8">
        <f>IF(B45&lt;&gt;"",ROWS($B$6:B45),"")</f>
        <v>40</v>
      </c>
      <c r="B45" s="1" t="s">
        <v>661</v>
      </c>
      <c r="C45" s="1" t="s">
        <v>662</v>
      </c>
      <c r="D45" s="1" t="s">
        <v>39</v>
      </c>
      <c r="E45" s="21">
        <v>2612.8200000000002</v>
      </c>
      <c r="F45" s="9">
        <v>488</v>
      </c>
      <c r="G45" s="9">
        <v>10</v>
      </c>
      <c r="H45" s="53">
        <v>43441</v>
      </c>
      <c r="I45" s="11" t="s">
        <v>146</v>
      </c>
    </row>
    <row r="46" spans="1:9" x14ac:dyDescent="0.3">
      <c r="A46" s="8">
        <f>IF(B46&lt;&gt;"",ROWS($B$6:B46),"")</f>
        <v>41</v>
      </c>
      <c r="B46" s="1" t="s">
        <v>404</v>
      </c>
      <c r="C46" s="1" t="s">
        <v>405</v>
      </c>
      <c r="D46" s="1" t="s">
        <v>406</v>
      </c>
      <c r="E46" s="21">
        <v>2449.63</v>
      </c>
      <c r="F46" s="9">
        <v>633</v>
      </c>
      <c r="G46" s="9">
        <v>5</v>
      </c>
      <c r="H46" s="53">
        <v>43420</v>
      </c>
      <c r="I46" s="11" t="s">
        <v>120</v>
      </c>
    </row>
    <row r="47" spans="1:9" x14ac:dyDescent="0.3">
      <c r="A47" s="8">
        <f>IF(B47&lt;&gt;"",ROWS($B$6:B47),"")</f>
        <v>42</v>
      </c>
      <c r="B47" s="1" t="s">
        <v>639</v>
      </c>
      <c r="C47" s="1" t="s">
        <v>640</v>
      </c>
      <c r="D47" s="1" t="s">
        <v>641</v>
      </c>
      <c r="E47" s="21">
        <v>2343</v>
      </c>
      <c r="F47" s="9">
        <v>1987</v>
      </c>
      <c r="G47" s="9">
        <v>1</v>
      </c>
      <c r="H47" s="53">
        <v>42475</v>
      </c>
      <c r="I47" s="11" t="s">
        <v>642</v>
      </c>
    </row>
    <row r="48" spans="1:9" x14ac:dyDescent="0.3">
      <c r="A48" s="8">
        <f>IF(B48&lt;&gt;"",ROWS($B$6:B48),"")</f>
        <v>43</v>
      </c>
      <c r="B48" s="1" t="s">
        <v>80</v>
      </c>
      <c r="C48" s="1" t="s">
        <v>80</v>
      </c>
      <c r="D48" s="1" t="s">
        <v>31</v>
      </c>
      <c r="E48" s="21">
        <v>2305.5</v>
      </c>
      <c r="F48" s="9">
        <v>684</v>
      </c>
      <c r="G48" s="9">
        <v>5</v>
      </c>
      <c r="H48" s="53">
        <v>43189</v>
      </c>
      <c r="I48" s="11" t="s">
        <v>81</v>
      </c>
    </row>
    <row r="49" spans="1:9" x14ac:dyDescent="0.3">
      <c r="A49" s="8">
        <f>IF(B49&lt;&gt;"",ROWS($B$6:B49),"")</f>
        <v>44</v>
      </c>
      <c r="B49" s="1" t="s">
        <v>680</v>
      </c>
      <c r="C49" s="1" t="s">
        <v>680</v>
      </c>
      <c r="D49" s="1" t="s">
        <v>31</v>
      </c>
      <c r="E49" s="21">
        <v>1877.83</v>
      </c>
      <c r="F49" s="9">
        <v>508</v>
      </c>
      <c r="G49" s="9">
        <v>6</v>
      </c>
      <c r="H49" s="53">
        <v>43441</v>
      </c>
      <c r="I49" s="11" t="s">
        <v>681</v>
      </c>
    </row>
    <row r="50" spans="1:9" x14ac:dyDescent="0.3">
      <c r="A50" s="8">
        <f>IF(B50&lt;&gt;"",ROWS($B$6:B50),"")</f>
        <v>45</v>
      </c>
      <c r="B50" s="1" t="s">
        <v>645</v>
      </c>
      <c r="C50" s="1" t="s">
        <v>646</v>
      </c>
      <c r="D50" s="1" t="s">
        <v>633</v>
      </c>
      <c r="E50" s="21">
        <v>1548.5</v>
      </c>
      <c r="F50" s="9">
        <v>766</v>
      </c>
      <c r="G50" s="9">
        <v>1</v>
      </c>
      <c r="H50" s="53">
        <v>43084</v>
      </c>
      <c r="I50" s="11" t="s">
        <v>642</v>
      </c>
    </row>
    <row r="51" spans="1:9" x14ac:dyDescent="0.3">
      <c r="A51" s="8">
        <f>IF(B51&lt;&gt;"",ROWS($B$6:B51),"")</f>
        <v>46</v>
      </c>
      <c r="B51" s="1" t="s">
        <v>695</v>
      </c>
      <c r="C51" s="1" t="s">
        <v>696</v>
      </c>
      <c r="D51" s="1" t="s">
        <v>39</v>
      </c>
      <c r="E51" s="21">
        <v>1530</v>
      </c>
      <c r="F51" s="9">
        <v>306</v>
      </c>
      <c r="G51" s="9">
        <v>2</v>
      </c>
      <c r="H51" s="53">
        <v>43476</v>
      </c>
      <c r="I51" s="11" t="s">
        <v>54</v>
      </c>
    </row>
    <row r="52" spans="1:9" x14ac:dyDescent="0.3">
      <c r="A52" s="8">
        <f>IF(B52&lt;&gt;"",ROWS($B$6:B52),"")</f>
        <v>47</v>
      </c>
      <c r="B52" s="1" t="s">
        <v>547</v>
      </c>
      <c r="C52" s="1" t="s">
        <v>548</v>
      </c>
      <c r="D52" s="1" t="s">
        <v>549</v>
      </c>
      <c r="E52" s="21">
        <v>1332</v>
      </c>
      <c r="F52" s="9">
        <v>294</v>
      </c>
      <c r="G52" s="9">
        <v>3</v>
      </c>
      <c r="H52" s="53">
        <v>43420</v>
      </c>
      <c r="I52" s="11" t="s">
        <v>428</v>
      </c>
    </row>
    <row r="53" spans="1:9" x14ac:dyDescent="0.3">
      <c r="A53" s="8">
        <f>IF(B53&lt;&gt;"",ROWS($B$6:B53),"")</f>
        <v>48</v>
      </c>
      <c r="B53" s="1" t="s">
        <v>618</v>
      </c>
      <c r="C53" s="1" t="s">
        <v>619</v>
      </c>
      <c r="D53" s="1" t="s">
        <v>836</v>
      </c>
      <c r="E53" s="21">
        <v>1217</v>
      </c>
      <c r="F53" s="9">
        <v>343</v>
      </c>
      <c r="G53" s="9">
        <v>1</v>
      </c>
      <c r="H53" s="53">
        <v>42988</v>
      </c>
      <c r="I53" s="11" t="s">
        <v>513</v>
      </c>
    </row>
    <row r="54" spans="1:9" x14ac:dyDescent="0.3">
      <c r="A54" s="8">
        <f>IF(B54&lt;&gt;"",ROWS($B$6:B54),"")</f>
        <v>49</v>
      </c>
      <c r="B54" s="1" t="s">
        <v>246</v>
      </c>
      <c r="C54" s="1" t="s">
        <v>247</v>
      </c>
      <c r="D54" s="1" t="s">
        <v>39</v>
      </c>
      <c r="E54" s="21">
        <v>987.5</v>
      </c>
      <c r="F54" s="9">
        <v>281</v>
      </c>
      <c r="G54" s="9">
        <v>2</v>
      </c>
      <c r="H54" s="53">
        <v>43406</v>
      </c>
      <c r="I54" s="11" t="s">
        <v>54</v>
      </c>
    </row>
    <row r="55" spans="1:9" x14ac:dyDescent="0.3">
      <c r="A55" s="8">
        <f>IF(B55&lt;&gt;"",ROWS($B$6:B55),"")</f>
        <v>50</v>
      </c>
      <c r="B55" s="1" t="s">
        <v>470</v>
      </c>
      <c r="C55" s="1" t="s">
        <v>471</v>
      </c>
      <c r="D55" s="1" t="s">
        <v>39</v>
      </c>
      <c r="E55" s="21">
        <v>984.3</v>
      </c>
      <c r="F55" s="9">
        <v>172</v>
      </c>
      <c r="G55" s="9">
        <v>2</v>
      </c>
      <c r="H55" s="53">
        <v>43420</v>
      </c>
      <c r="I55" s="11" t="s">
        <v>146</v>
      </c>
    </row>
    <row r="56" spans="1:9" x14ac:dyDescent="0.3">
      <c r="A56" s="8">
        <f>IF(B56&lt;&gt;"",ROWS($B$6:B56),"")</f>
        <v>51</v>
      </c>
      <c r="B56" s="1" t="s">
        <v>726</v>
      </c>
      <c r="C56" s="1" t="s">
        <v>727</v>
      </c>
      <c r="D56" s="1" t="s">
        <v>728</v>
      </c>
      <c r="E56" s="21">
        <v>937.5</v>
      </c>
      <c r="F56" s="9">
        <v>295</v>
      </c>
      <c r="G56" s="9">
        <v>1</v>
      </c>
      <c r="H56" s="53">
        <v>43435</v>
      </c>
      <c r="I56" s="11" t="s">
        <v>513</v>
      </c>
    </row>
    <row r="57" spans="1:9" x14ac:dyDescent="0.3">
      <c r="A57" s="8">
        <f>IF(B57&lt;&gt;"",ROWS($B$6:B57),"")</f>
        <v>52</v>
      </c>
      <c r="B57" s="1" t="s">
        <v>740</v>
      </c>
      <c r="C57" s="1" t="s">
        <v>741</v>
      </c>
      <c r="D57" s="1" t="s">
        <v>742</v>
      </c>
      <c r="E57" s="21">
        <v>875</v>
      </c>
      <c r="F57" s="9">
        <v>201</v>
      </c>
      <c r="G57" s="9">
        <v>1</v>
      </c>
      <c r="H57" s="53">
        <v>42734</v>
      </c>
      <c r="I57" s="11" t="s">
        <v>428</v>
      </c>
    </row>
    <row r="58" spans="1:9" x14ac:dyDescent="0.3">
      <c r="A58" s="8">
        <f>IF(B58&lt;&gt;"",ROWS($B$6:B58),"")</f>
        <v>53</v>
      </c>
      <c r="B58" s="1" t="s">
        <v>707</v>
      </c>
      <c r="C58" s="1" t="s">
        <v>708</v>
      </c>
      <c r="D58" s="1" t="s">
        <v>276</v>
      </c>
      <c r="E58" s="21">
        <v>759</v>
      </c>
      <c r="F58" s="9">
        <v>185</v>
      </c>
      <c r="G58" s="9">
        <v>1</v>
      </c>
      <c r="H58" s="53">
        <v>43070</v>
      </c>
      <c r="I58" s="11" t="s">
        <v>428</v>
      </c>
    </row>
    <row r="59" spans="1:9" x14ac:dyDescent="0.3">
      <c r="A59" s="8">
        <f>IF(B59&lt;&gt;"",ROWS($B$6:B59),"")</f>
        <v>54</v>
      </c>
      <c r="B59" s="1" t="s">
        <v>344</v>
      </c>
      <c r="C59" s="1" t="s">
        <v>345</v>
      </c>
      <c r="D59" s="1" t="s">
        <v>74</v>
      </c>
      <c r="E59" s="21">
        <v>754.4</v>
      </c>
      <c r="F59" s="9">
        <v>127</v>
      </c>
      <c r="G59" s="9">
        <v>2</v>
      </c>
      <c r="H59" s="53">
        <v>43420</v>
      </c>
      <c r="I59" s="11" t="s">
        <v>36</v>
      </c>
    </row>
    <row r="60" spans="1:9" x14ac:dyDescent="0.3">
      <c r="A60" s="8">
        <f>IF(B60&lt;&gt;"",ROWS($B$6:B60),"")</f>
        <v>55</v>
      </c>
      <c r="B60" s="1" t="s">
        <v>501</v>
      </c>
      <c r="C60" s="1" t="s">
        <v>502</v>
      </c>
      <c r="D60" s="1" t="s">
        <v>39</v>
      </c>
      <c r="E60" s="21">
        <v>690</v>
      </c>
      <c r="F60" s="9">
        <v>323</v>
      </c>
      <c r="G60" s="9">
        <v>1</v>
      </c>
      <c r="H60" s="53">
        <v>43056</v>
      </c>
      <c r="I60" s="11" t="s">
        <v>29</v>
      </c>
    </row>
    <row r="61" spans="1:9" x14ac:dyDescent="0.3">
      <c r="A61" s="8">
        <f>IF(B61&lt;&gt;"",ROWS($B$6:B61),"")</f>
        <v>56</v>
      </c>
      <c r="B61" s="1" t="s">
        <v>669</v>
      </c>
      <c r="C61" s="1" t="s">
        <v>670</v>
      </c>
      <c r="D61" s="1" t="s">
        <v>276</v>
      </c>
      <c r="E61" s="21">
        <v>646</v>
      </c>
      <c r="F61" s="9">
        <v>132</v>
      </c>
      <c r="G61" s="9">
        <v>1</v>
      </c>
      <c r="H61" s="53">
        <v>42721</v>
      </c>
      <c r="I61" s="11" t="s">
        <v>513</v>
      </c>
    </row>
    <row r="62" spans="1:9" x14ac:dyDescent="0.3">
      <c r="A62" s="8">
        <f>IF(B62&lt;&gt;"",ROWS($B$6:B62),"")</f>
        <v>57</v>
      </c>
      <c r="B62" s="1" t="s">
        <v>434</v>
      </c>
      <c r="C62" s="1" t="s">
        <v>435</v>
      </c>
      <c r="D62" s="1" t="s">
        <v>39</v>
      </c>
      <c r="E62" s="21">
        <v>590</v>
      </c>
      <c r="F62" s="9">
        <v>120</v>
      </c>
      <c r="G62" s="9">
        <v>1</v>
      </c>
      <c r="H62" s="53">
        <v>43413</v>
      </c>
      <c r="I62" s="11" t="s">
        <v>114</v>
      </c>
    </row>
    <row r="63" spans="1:9" x14ac:dyDescent="0.3">
      <c r="A63" s="8">
        <f>IF(B63&lt;&gt;"",ROWS($B$6:B63),"")</f>
        <v>58</v>
      </c>
      <c r="B63" s="1" t="s">
        <v>537</v>
      </c>
      <c r="C63" s="1" t="s">
        <v>538</v>
      </c>
      <c r="D63" s="1" t="s">
        <v>539</v>
      </c>
      <c r="E63" s="21">
        <v>559</v>
      </c>
      <c r="F63" s="9">
        <v>119</v>
      </c>
      <c r="G63" s="9">
        <v>1</v>
      </c>
      <c r="H63" s="53">
        <v>42654</v>
      </c>
      <c r="I63" s="11" t="s">
        <v>513</v>
      </c>
    </row>
    <row r="64" spans="1:9" x14ac:dyDescent="0.3">
      <c r="A64" s="8">
        <f>IF(B64&lt;&gt;"",ROWS($B$6:B64),"")</f>
        <v>59</v>
      </c>
      <c r="B64" s="1" t="s">
        <v>346</v>
      </c>
      <c r="C64" s="1" t="s">
        <v>347</v>
      </c>
      <c r="D64" s="1" t="s">
        <v>39</v>
      </c>
      <c r="E64" s="21">
        <v>532</v>
      </c>
      <c r="F64" s="9">
        <v>141</v>
      </c>
      <c r="G64" s="9">
        <v>1</v>
      </c>
      <c r="H64" s="53">
        <v>43238</v>
      </c>
      <c r="I64" s="11" t="s">
        <v>29</v>
      </c>
    </row>
    <row r="65" spans="1:9" x14ac:dyDescent="0.3">
      <c r="A65" s="8">
        <f>IF(B65&lt;&gt;"",ROWS($B$6:B65),"")</f>
        <v>60</v>
      </c>
      <c r="B65" s="1" t="s">
        <v>431</v>
      </c>
      <c r="C65" s="1" t="s">
        <v>432</v>
      </c>
      <c r="D65" s="1" t="s">
        <v>433</v>
      </c>
      <c r="E65" s="21">
        <v>506.34</v>
      </c>
      <c r="F65" s="9">
        <v>96</v>
      </c>
      <c r="G65" s="9">
        <v>1</v>
      </c>
      <c r="H65" s="53">
        <v>43392</v>
      </c>
      <c r="I65" s="11" t="s">
        <v>120</v>
      </c>
    </row>
    <row r="66" spans="1:9" x14ac:dyDescent="0.3">
      <c r="A66" s="8">
        <f>IF(B66&lt;&gt;"",ROWS($B$6:B66),"")</f>
        <v>61</v>
      </c>
      <c r="B66" s="1" t="s">
        <v>127</v>
      </c>
      <c r="C66" s="1" t="s">
        <v>128</v>
      </c>
      <c r="D66" s="1" t="s">
        <v>129</v>
      </c>
      <c r="E66" s="21">
        <v>502.77</v>
      </c>
      <c r="F66" s="9">
        <v>180</v>
      </c>
      <c r="G66" s="9">
        <v>1</v>
      </c>
      <c r="H66" s="53">
        <v>43378</v>
      </c>
      <c r="I66" s="11" t="s">
        <v>29</v>
      </c>
    </row>
    <row r="67" spans="1:9" x14ac:dyDescent="0.3">
      <c r="A67" s="8">
        <f>IF(B67&lt;&gt;"",ROWS($B$6:B67),"")</f>
        <v>62</v>
      </c>
      <c r="B67" s="1" t="s">
        <v>452</v>
      </c>
      <c r="C67" s="1" t="s">
        <v>453</v>
      </c>
      <c r="D67" s="1" t="s">
        <v>433</v>
      </c>
      <c r="E67" s="21">
        <v>444.58</v>
      </c>
      <c r="F67" s="9">
        <v>104</v>
      </c>
      <c r="G67" s="9">
        <v>2</v>
      </c>
      <c r="H67" s="53">
        <v>43322</v>
      </c>
      <c r="I67" s="11" t="s">
        <v>120</v>
      </c>
    </row>
    <row r="68" spans="1:9" x14ac:dyDescent="0.3">
      <c r="A68" s="8">
        <f>IF(B68&lt;&gt;"",ROWS($B$6:B68),"")</f>
        <v>63</v>
      </c>
      <c r="B68" s="1" t="s">
        <v>771</v>
      </c>
      <c r="C68" s="1" t="s">
        <v>772</v>
      </c>
      <c r="D68" s="1" t="s">
        <v>267</v>
      </c>
      <c r="E68" s="21">
        <v>392</v>
      </c>
      <c r="F68" s="9">
        <v>100</v>
      </c>
      <c r="G68" s="9">
        <v>1</v>
      </c>
      <c r="H68" s="53">
        <v>42237</v>
      </c>
      <c r="I68" s="11" t="s">
        <v>773</v>
      </c>
    </row>
    <row r="69" spans="1:9" x14ac:dyDescent="0.3">
      <c r="A69" s="8">
        <f>IF(B69&lt;&gt;"",ROWS($B$6:B69),"")</f>
        <v>64</v>
      </c>
      <c r="B69" s="1" t="s">
        <v>747</v>
      </c>
      <c r="C69" s="1" t="s">
        <v>748</v>
      </c>
      <c r="D69" s="1" t="s">
        <v>749</v>
      </c>
      <c r="E69" s="21">
        <v>346.5</v>
      </c>
      <c r="F69" s="9">
        <v>97</v>
      </c>
      <c r="G69" s="9">
        <v>1</v>
      </c>
      <c r="H69" s="53">
        <v>43427</v>
      </c>
      <c r="I69" s="11" t="s">
        <v>448</v>
      </c>
    </row>
    <row r="70" spans="1:9" x14ac:dyDescent="0.3">
      <c r="A70" s="8">
        <f>IF(B70&lt;&gt;"",ROWS($B$6:B70),"")</f>
        <v>65</v>
      </c>
      <c r="B70" s="1" t="s">
        <v>436</v>
      </c>
      <c r="C70" s="1" t="s">
        <v>437</v>
      </c>
      <c r="D70" s="1" t="s">
        <v>39</v>
      </c>
      <c r="E70" s="21">
        <v>300</v>
      </c>
      <c r="F70" s="9">
        <v>150</v>
      </c>
      <c r="G70" s="9">
        <v>1</v>
      </c>
      <c r="H70" s="53">
        <v>43126</v>
      </c>
      <c r="I70" s="11" t="s">
        <v>428</v>
      </c>
    </row>
    <row r="71" spans="1:9" x14ac:dyDescent="0.3">
      <c r="A71" s="8">
        <f>IF(B71&lt;&gt;"",ROWS($B$6:B71),"")</f>
        <v>66</v>
      </c>
      <c r="B71" s="1" t="s">
        <v>782</v>
      </c>
      <c r="C71" s="1" t="s">
        <v>783</v>
      </c>
      <c r="D71" s="1" t="s">
        <v>784</v>
      </c>
      <c r="E71" s="21">
        <v>278.89999999999998</v>
      </c>
      <c r="F71" s="9">
        <v>63</v>
      </c>
      <c r="G71" s="9">
        <v>1</v>
      </c>
      <c r="H71" s="53">
        <v>42251</v>
      </c>
      <c r="I71" s="11" t="s">
        <v>428</v>
      </c>
    </row>
    <row r="72" spans="1:9" x14ac:dyDescent="0.3">
      <c r="A72" s="8">
        <f>IF(B72&lt;&gt;"",ROWS($B$6:B72),"")</f>
        <v>67</v>
      </c>
      <c r="B72" s="1" t="s">
        <v>733</v>
      </c>
      <c r="C72" s="1" t="s">
        <v>734</v>
      </c>
      <c r="D72" s="1" t="s">
        <v>291</v>
      </c>
      <c r="E72" s="21">
        <v>245</v>
      </c>
      <c r="F72" s="9">
        <v>64</v>
      </c>
      <c r="G72" s="9">
        <v>1</v>
      </c>
      <c r="H72" s="53">
        <v>43427</v>
      </c>
      <c r="I72" s="11" t="s">
        <v>448</v>
      </c>
    </row>
    <row r="73" spans="1:9" x14ac:dyDescent="0.3">
      <c r="A73" s="8">
        <f>IF(B73&lt;&gt;"",ROWS($B$6:B73),"")</f>
        <v>68</v>
      </c>
      <c r="B73" s="1" t="s">
        <v>788</v>
      </c>
      <c r="C73" s="1" t="s">
        <v>789</v>
      </c>
      <c r="D73" s="1" t="s">
        <v>39</v>
      </c>
      <c r="E73" s="21">
        <v>220</v>
      </c>
      <c r="F73" s="9">
        <v>59</v>
      </c>
      <c r="G73" s="9">
        <v>1</v>
      </c>
      <c r="H73" s="53">
        <v>42356</v>
      </c>
      <c r="I73" s="11" t="s">
        <v>29</v>
      </c>
    </row>
    <row r="74" spans="1:9" x14ac:dyDescent="0.3">
      <c r="A74" s="8">
        <f>IF(B74&lt;&gt;"",ROWS($B$6:B74),"")</f>
        <v>69</v>
      </c>
      <c r="B74" s="1" t="s">
        <v>792</v>
      </c>
      <c r="C74" s="1" t="s">
        <v>793</v>
      </c>
      <c r="D74" s="1" t="s">
        <v>794</v>
      </c>
      <c r="E74" s="21">
        <v>194</v>
      </c>
      <c r="F74" s="9">
        <v>63</v>
      </c>
      <c r="G74" s="9">
        <v>2</v>
      </c>
      <c r="H74" s="53">
        <v>43441</v>
      </c>
      <c r="I74" s="11" t="s">
        <v>448</v>
      </c>
    </row>
    <row r="75" spans="1:9" x14ac:dyDescent="0.3">
      <c r="A75" s="8">
        <f>IF(B75&lt;&gt;"",ROWS($B$6:B75),"")</f>
        <v>70</v>
      </c>
      <c r="B75" s="1" t="s">
        <v>52</v>
      </c>
      <c r="C75" s="1" t="s">
        <v>53</v>
      </c>
      <c r="D75" s="1" t="s">
        <v>39</v>
      </c>
      <c r="E75" s="21">
        <v>190</v>
      </c>
      <c r="F75" s="9">
        <v>76</v>
      </c>
      <c r="G75" s="9">
        <v>5</v>
      </c>
      <c r="H75" s="53">
        <v>43315</v>
      </c>
      <c r="I75" s="11" t="s">
        <v>54</v>
      </c>
    </row>
    <row r="76" spans="1:9" x14ac:dyDescent="0.3">
      <c r="A76" s="8">
        <f>IF(B76&lt;&gt;"",ROWS($B$6:B76),"")</f>
        <v>71</v>
      </c>
      <c r="B76" s="1" t="s">
        <v>194</v>
      </c>
      <c r="C76" s="1" t="s">
        <v>195</v>
      </c>
      <c r="D76" s="1" t="s">
        <v>196</v>
      </c>
      <c r="E76" s="21">
        <v>181.5</v>
      </c>
      <c r="F76" s="9">
        <v>37</v>
      </c>
      <c r="G76" s="9">
        <v>1</v>
      </c>
      <c r="H76" s="53">
        <v>43182</v>
      </c>
      <c r="I76" s="11" t="s">
        <v>146</v>
      </c>
    </row>
    <row r="77" spans="1:9" x14ac:dyDescent="0.3">
      <c r="A77" s="8">
        <f>IF(B77&lt;&gt;"",ROWS($B$6:B77),"")</f>
        <v>72</v>
      </c>
      <c r="B77" s="1" t="s">
        <v>691</v>
      </c>
      <c r="C77" s="1" t="s">
        <v>692</v>
      </c>
      <c r="D77" s="1" t="s">
        <v>512</v>
      </c>
      <c r="E77" s="21">
        <v>153</v>
      </c>
      <c r="F77" s="9">
        <v>51</v>
      </c>
      <c r="G77" s="9">
        <v>1</v>
      </c>
      <c r="H77" s="53">
        <v>42301</v>
      </c>
      <c r="I77" s="11" t="s">
        <v>513</v>
      </c>
    </row>
    <row r="78" spans="1:9" x14ac:dyDescent="0.3">
      <c r="A78" s="8">
        <f>IF(B78&lt;&gt;"",ROWS($B$6:B78),"")</f>
        <v>73</v>
      </c>
      <c r="B78" s="1" t="s">
        <v>566</v>
      </c>
      <c r="C78" s="1" t="s">
        <v>567</v>
      </c>
      <c r="D78" s="1" t="s">
        <v>39</v>
      </c>
      <c r="E78" s="21">
        <v>150</v>
      </c>
      <c r="F78" s="9">
        <v>45</v>
      </c>
      <c r="G78" s="9">
        <v>1</v>
      </c>
      <c r="H78" s="53">
        <v>43322</v>
      </c>
      <c r="I78" s="11" t="s">
        <v>361</v>
      </c>
    </row>
    <row r="79" spans="1:9" x14ac:dyDescent="0.3">
      <c r="A79" s="8">
        <f>IF(B79&lt;&gt;"",ROWS($B$6:B79),"")</f>
        <v>74</v>
      </c>
      <c r="B79" s="1" t="s">
        <v>850</v>
      </c>
      <c r="C79" s="1" t="s">
        <v>497</v>
      </c>
      <c r="D79" s="1" t="s">
        <v>498</v>
      </c>
      <c r="E79" s="21">
        <v>145.02000000000001</v>
      </c>
      <c r="F79" s="9">
        <v>40</v>
      </c>
      <c r="G79" s="9">
        <v>1</v>
      </c>
      <c r="H79" s="53">
        <v>43357</v>
      </c>
      <c r="I79" s="11" t="s">
        <v>120</v>
      </c>
    </row>
    <row r="80" spans="1:9" x14ac:dyDescent="0.3">
      <c r="A80" s="8">
        <f>IF(B80&lt;&gt;"",ROWS($B$6:B80),"")</f>
        <v>75</v>
      </c>
      <c r="B80" s="1" t="s">
        <v>768</v>
      </c>
      <c r="C80" s="1" t="s">
        <v>769</v>
      </c>
      <c r="D80" s="1" t="s">
        <v>276</v>
      </c>
      <c r="E80" s="21">
        <v>138</v>
      </c>
      <c r="F80" s="9">
        <v>31</v>
      </c>
      <c r="G80" s="9">
        <v>1</v>
      </c>
      <c r="H80" s="53">
        <v>42322</v>
      </c>
      <c r="I80" s="11" t="s">
        <v>29</v>
      </c>
    </row>
    <row r="81" spans="1:9" x14ac:dyDescent="0.3">
      <c r="A81" s="8">
        <f>IF(B81&lt;&gt;"",ROWS($B$6:B81),"")</f>
        <v>76</v>
      </c>
      <c r="B81" s="1" t="s">
        <v>178</v>
      </c>
      <c r="C81" s="1" t="s">
        <v>179</v>
      </c>
      <c r="D81" s="1" t="s">
        <v>180</v>
      </c>
      <c r="E81" s="21">
        <v>136</v>
      </c>
      <c r="F81" s="9">
        <v>30</v>
      </c>
      <c r="G81" s="9">
        <v>1</v>
      </c>
      <c r="H81" s="53">
        <v>43399</v>
      </c>
      <c r="I81" s="11" t="s">
        <v>126</v>
      </c>
    </row>
    <row r="82" spans="1:9" x14ac:dyDescent="0.3">
      <c r="A82" s="8">
        <f>IF(B82&lt;&gt;"",ROWS($B$6:B82),"")</f>
        <v>77</v>
      </c>
      <c r="B82" s="1" t="s">
        <v>303</v>
      </c>
      <c r="C82" s="1" t="s">
        <v>303</v>
      </c>
      <c r="D82" s="1" t="s">
        <v>39</v>
      </c>
      <c r="E82" s="21">
        <v>126</v>
      </c>
      <c r="F82" s="9">
        <v>42</v>
      </c>
      <c r="G82" s="9">
        <v>1</v>
      </c>
      <c r="H82" s="53">
        <v>43161</v>
      </c>
      <c r="I82" s="11" t="s">
        <v>40</v>
      </c>
    </row>
    <row r="83" spans="1:9" x14ac:dyDescent="0.3">
      <c r="A83" s="8">
        <f>IF(B83&lt;&gt;"",ROWS($B$6:B83),"")</f>
        <v>78</v>
      </c>
      <c r="B83" s="1" t="s">
        <v>42</v>
      </c>
      <c r="C83" s="1" t="s">
        <v>43</v>
      </c>
      <c r="D83" s="1" t="s">
        <v>39</v>
      </c>
      <c r="E83" s="21">
        <v>90</v>
      </c>
      <c r="F83" s="9">
        <v>36</v>
      </c>
      <c r="G83" s="9">
        <v>1</v>
      </c>
      <c r="H83" s="53">
        <v>43294</v>
      </c>
      <c r="I83" s="11" t="s">
        <v>44</v>
      </c>
    </row>
    <row r="84" spans="1:9" x14ac:dyDescent="0.3">
      <c r="A84" s="8">
        <f>IF(B84&lt;&gt;"",ROWS($B$6:B84),"")</f>
        <v>79</v>
      </c>
      <c r="B84" s="1" t="s">
        <v>822</v>
      </c>
      <c r="C84" s="1" t="s">
        <v>823</v>
      </c>
      <c r="D84" s="1" t="s">
        <v>324</v>
      </c>
      <c r="E84" s="21">
        <v>82</v>
      </c>
      <c r="F84" s="9">
        <v>15</v>
      </c>
      <c r="G84" s="9">
        <v>1</v>
      </c>
      <c r="H84" s="53">
        <v>43441</v>
      </c>
      <c r="I84" s="11" t="s">
        <v>448</v>
      </c>
    </row>
    <row r="85" spans="1:9" x14ac:dyDescent="0.3">
      <c r="A85" s="8">
        <f>IF(B85&lt;&gt;"",ROWS($B$6:B85),"")</f>
        <v>80</v>
      </c>
      <c r="B85" s="1" t="s">
        <v>770</v>
      </c>
      <c r="C85" s="1" t="s">
        <v>770</v>
      </c>
      <c r="D85" s="1" t="s">
        <v>744</v>
      </c>
      <c r="E85" s="21">
        <v>75</v>
      </c>
      <c r="F85" s="9">
        <v>25</v>
      </c>
      <c r="G85" s="9">
        <v>1</v>
      </c>
      <c r="H85" s="53">
        <v>42693</v>
      </c>
      <c r="I85" s="11" t="s">
        <v>513</v>
      </c>
    </row>
    <row r="86" spans="1:9" x14ac:dyDescent="0.3">
      <c r="A86" s="8">
        <f>IF(B86&lt;&gt;"",ROWS($B$6:B86),"")</f>
        <v>81</v>
      </c>
      <c r="B86" s="1" t="s">
        <v>218</v>
      </c>
      <c r="C86" s="1" t="s">
        <v>219</v>
      </c>
      <c r="D86" s="1" t="s">
        <v>220</v>
      </c>
      <c r="E86" s="21">
        <v>70</v>
      </c>
      <c r="F86" s="9">
        <v>28</v>
      </c>
      <c r="G86" s="9">
        <v>1</v>
      </c>
      <c r="H86" s="53">
        <v>43238</v>
      </c>
      <c r="I86" s="11" t="s">
        <v>29</v>
      </c>
    </row>
    <row r="87" spans="1:9" x14ac:dyDescent="0.3">
      <c r="A87" s="8">
        <f>IF(B87&lt;&gt;"",ROWS($B$6:B87),"")</f>
        <v>82</v>
      </c>
      <c r="B87" s="1" t="s">
        <v>84</v>
      </c>
      <c r="C87" s="1" t="s">
        <v>85</v>
      </c>
      <c r="D87" s="1" t="s">
        <v>86</v>
      </c>
      <c r="E87" s="21">
        <v>67.5</v>
      </c>
      <c r="F87" s="9">
        <v>27</v>
      </c>
      <c r="G87" s="9">
        <v>1</v>
      </c>
      <c r="H87" s="53">
        <v>43182</v>
      </c>
      <c r="I87" s="11" t="s">
        <v>44</v>
      </c>
    </row>
    <row r="88" spans="1:9" x14ac:dyDescent="0.3">
      <c r="A88" s="8">
        <f>IF(B88&lt;&gt;"",ROWS($B$6:B88),"")</f>
        <v>83</v>
      </c>
      <c r="B88" s="1" t="s">
        <v>140</v>
      </c>
      <c r="C88" s="1" t="s">
        <v>141</v>
      </c>
      <c r="D88" s="1" t="s">
        <v>142</v>
      </c>
      <c r="E88" s="21">
        <v>56.5</v>
      </c>
      <c r="F88" s="9">
        <v>21</v>
      </c>
      <c r="G88" s="9">
        <v>1</v>
      </c>
      <c r="H88" s="53">
        <v>43140</v>
      </c>
      <c r="I88" s="11" t="s">
        <v>29</v>
      </c>
    </row>
    <row r="89" spans="1:9" x14ac:dyDescent="0.3">
      <c r="A89" s="8">
        <f>IF(B89&lt;&gt;"",ROWS($B$6:B89),"")</f>
        <v>84</v>
      </c>
      <c r="B89" s="1" t="s">
        <v>516</v>
      </c>
      <c r="C89" s="1" t="s">
        <v>517</v>
      </c>
      <c r="D89" s="1" t="s">
        <v>382</v>
      </c>
      <c r="E89" s="21">
        <v>19</v>
      </c>
      <c r="F89" s="9">
        <v>8</v>
      </c>
      <c r="G89" s="9">
        <v>1</v>
      </c>
      <c r="H89" s="53">
        <v>43357</v>
      </c>
      <c r="I89" s="11" t="s">
        <v>146</v>
      </c>
    </row>
    <row r="90" spans="1:9" x14ac:dyDescent="0.3">
      <c r="A90" t="s">
        <v>11</v>
      </c>
      <c r="C90" s="56"/>
      <c r="E90" s="19">
        <f>SUBTOTAL(109,Table3_Gruodis[Pajamos])</f>
        <v>2587608.69</v>
      </c>
      <c r="F90" s="12">
        <f>SUBTOTAL(109,Table3_Gruodis[Žiūrovų skaičius])</f>
        <v>483654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Suvestinė</vt:lpstr>
      <vt:lpstr>Platintojų pasiskirstymas</vt:lpstr>
      <vt:lpstr>2018</vt:lpstr>
      <vt:lpstr>Sausis</vt:lpstr>
      <vt:lpstr>Vasaris</vt:lpstr>
      <vt:lpstr>Kovas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2026-05-12T11:23:54Z</dcterms:modified>
</cp:coreProperties>
</file>